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t-fs01\unidad_programas\1.GOB-DEMOCRATICA\DIM\USAIDRegionalAnalisisInfoSeguridad\POA\POA 2015\POA versión mayo 2015 vf\"/>
    </mc:Choice>
  </mc:AlternateContent>
  <bookViews>
    <workbookView xWindow="0" yWindow="0" windowWidth="19200" windowHeight="11295" tabRatio="974" activeTab="3"/>
  </bookViews>
  <sheets>
    <sheet name="POA 2015" sheetId="11" r:id="rId1"/>
    <sheet name="BUDGET 2015" sheetId="10" r:id="rId2"/>
    <sheet name="POA 2016" sheetId="13" r:id="rId3"/>
    <sheet name="Resumen de Fondos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D4" i="6"/>
  <c r="K19" i="6"/>
  <c r="J19" i="6"/>
  <c r="I19" i="6"/>
  <c r="H19" i="6"/>
  <c r="F19" i="6"/>
  <c r="E19" i="6"/>
  <c r="C19" i="6"/>
  <c r="B19" i="6"/>
  <c r="K18" i="6"/>
  <c r="K20" i="6" s="1"/>
  <c r="J18" i="6"/>
  <c r="J20" i="6" s="1"/>
  <c r="I18" i="6"/>
  <c r="I20" i="6" s="1"/>
  <c r="H18" i="6"/>
  <c r="H20" i="6" s="1"/>
  <c r="F18" i="6"/>
  <c r="F20" i="6" s="1"/>
  <c r="E18" i="6"/>
  <c r="E20" i="6" s="1"/>
  <c r="C18" i="6"/>
  <c r="C20" i="6" s="1"/>
  <c r="B18" i="6"/>
  <c r="B20" i="6" s="1"/>
  <c r="K15" i="6"/>
  <c r="J15" i="6"/>
  <c r="I15" i="6"/>
  <c r="H15" i="6"/>
  <c r="F15" i="6"/>
  <c r="E15" i="6"/>
  <c r="C15" i="6"/>
  <c r="B15" i="6"/>
  <c r="K14" i="6"/>
  <c r="K16" i="6" s="1"/>
  <c r="K21" i="6" s="1"/>
  <c r="J14" i="6"/>
  <c r="J16" i="6" s="1"/>
  <c r="J21" i="6" s="1"/>
  <c r="I14" i="6"/>
  <c r="I16" i="6" s="1"/>
  <c r="I21" i="6" s="1"/>
  <c r="H14" i="6"/>
  <c r="H16" i="6" s="1"/>
  <c r="F14" i="6"/>
  <c r="F16" i="6" s="1"/>
  <c r="F21" i="6" s="1"/>
  <c r="E14" i="6"/>
  <c r="E16" i="6" s="1"/>
  <c r="E21" i="6" s="1"/>
  <c r="C14" i="6"/>
  <c r="C16" i="6" s="1"/>
  <c r="C21" i="6" s="1"/>
  <c r="B14" i="6"/>
  <c r="B16" i="6" s="1"/>
  <c r="B21" i="6" s="1"/>
  <c r="K10" i="6"/>
  <c r="J10" i="6"/>
  <c r="I10" i="6"/>
  <c r="H10" i="6"/>
  <c r="F10" i="6"/>
  <c r="E10" i="6"/>
  <c r="C10" i="6"/>
  <c r="B10" i="6"/>
  <c r="L9" i="6"/>
  <c r="D9" i="6"/>
  <c r="L8" i="6"/>
  <c r="D8" i="6"/>
  <c r="D7" i="6"/>
  <c r="K6" i="6"/>
  <c r="J6" i="6"/>
  <c r="I6" i="6"/>
  <c r="H6" i="6"/>
  <c r="E6" i="6"/>
  <c r="C6" i="6"/>
  <c r="C12" i="6" s="1"/>
  <c r="C22" i="6" s="1"/>
  <c r="B6" i="6"/>
  <c r="L5" i="6"/>
  <c r="D5" i="6"/>
  <c r="L4" i="6"/>
  <c r="D6" i="6"/>
  <c r="H12" i="6" l="1"/>
  <c r="F12" i="6"/>
  <c r="B12" i="6"/>
  <c r="L10" i="6"/>
  <c r="D15" i="6"/>
  <c r="L15" i="6"/>
  <c r="L20" i="6"/>
  <c r="D19" i="6"/>
  <c r="L19" i="6"/>
  <c r="E12" i="6"/>
  <c r="E22" i="6" s="1"/>
  <c r="J12" i="6"/>
  <c r="J22" i="6" s="1"/>
  <c r="F22" i="6"/>
  <c r="I12" i="6"/>
  <c r="I22" i="6" s="1"/>
  <c r="K12" i="6"/>
  <c r="K22" i="6" s="1"/>
  <c r="H21" i="6"/>
  <c r="L21" i="6" s="1"/>
  <c r="L16" i="6"/>
  <c r="L6" i="6"/>
  <c r="B22" i="6"/>
  <c r="D10" i="6"/>
  <c r="D12" i="6" s="1"/>
  <c r="D14" i="6"/>
  <c r="D16" i="6" s="1"/>
  <c r="D18" i="6"/>
  <c r="L14" i="6"/>
  <c r="L18" i="6"/>
  <c r="I62" i="10"/>
  <c r="I60" i="10"/>
  <c r="I57" i="10"/>
  <c r="I55" i="10"/>
  <c r="I51" i="10"/>
  <c r="I48" i="10"/>
  <c r="I42" i="10"/>
  <c r="I39" i="10"/>
  <c r="I34" i="10"/>
  <c r="I32" i="10"/>
  <c r="I30" i="10"/>
  <c r="I28" i="10"/>
  <c r="I24" i="10"/>
  <c r="I21" i="10"/>
  <c r="I15" i="10"/>
  <c r="I12" i="10"/>
  <c r="D20" i="6" l="1"/>
  <c r="L12" i="6"/>
  <c r="D21" i="6"/>
  <c r="D22" i="6" s="1"/>
  <c r="H22" i="6"/>
  <c r="L22" i="6" s="1"/>
  <c r="O70" i="11"/>
  <c r="O41" i="13" l="1"/>
  <c r="O29" i="13" l="1"/>
  <c r="N55" i="10" l="1"/>
  <c r="K57" i="10"/>
  <c r="N34" i="10"/>
  <c r="N24" i="10" l="1"/>
  <c r="Q24" i="10"/>
  <c r="K24" i="10"/>
  <c r="L24" i="10" s="1"/>
  <c r="N44" i="10"/>
  <c r="O44" i="10" s="1"/>
  <c r="N17" i="10"/>
  <c r="N58" i="10"/>
  <c r="O58" i="10" s="1"/>
  <c r="Q44" i="10" l="1"/>
  <c r="R44" i="10"/>
  <c r="S44" i="10" s="1"/>
  <c r="N31" i="10"/>
  <c r="O31" i="10" s="1"/>
  <c r="K31" i="10"/>
  <c r="L31" i="10" s="1"/>
  <c r="N59" i="10"/>
  <c r="N57" i="10"/>
  <c r="O57" i="10" s="1"/>
  <c r="R57" i="10" s="1"/>
  <c r="N50" i="10"/>
  <c r="Q50" i="10" s="1"/>
  <c r="N45" i="10"/>
  <c r="Q45" i="10" s="1"/>
  <c r="N43" i="10"/>
  <c r="O43" i="10" s="1"/>
  <c r="R43" i="10" s="1"/>
  <c r="N41" i="10"/>
  <c r="N51" i="10"/>
  <c r="O51" i="10" s="1"/>
  <c r="N46" i="10"/>
  <c r="O46" i="10" s="1"/>
  <c r="N40" i="10"/>
  <c r="Q40" i="10" s="1"/>
  <c r="N33" i="10"/>
  <c r="Q33" i="10" s="1"/>
  <c r="N23" i="10"/>
  <c r="O23" i="10" s="1"/>
  <c r="R23" i="10" s="1"/>
  <c r="N62" i="10"/>
  <c r="O62" i="10" s="1"/>
  <c r="N60" i="10"/>
  <c r="O60" i="10" s="1"/>
  <c r="N47" i="10"/>
  <c r="Q47" i="10" s="1"/>
  <c r="Q34" i="10"/>
  <c r="N28" i="10"/>
  <c r="Q28" i="10" s="1"/>
  <c r="N20" i="10"/>
  <c r="O20" i="10" s="1"/>
  <c r="R20" i="10" s="1"/>
  <c r="N18" i="10"/>
  <c r="O18" i="10" s="1"/>
  <c r="R18" i="10" s="1"/>
  <c r="O17" i="10"/>
  <c r="R17" i="10" s="1"/>
  <c r="N16" i="10"/>
  <c r="O16" i="10" s="1"/>
  <c r="R16" i="10" s="1"/>
  <c r="N14" i="10"/>
  <c r="O14" i="10" s="1"/>
  <c r="R14" i="10" s="1"/>
  <c r="N13" i="10"/>
  <c r="Q13" i="10" s="1"/>
  <c r="N11" i="10"/>
  <c r="N21" i="10"/>
  <c r="O21" i="10" s="1"/>
  <c r="K39" i="10"/>
  <c r="N30" i="10"/>
  <c r="Q30" i="10" s="1"/>
  <c r="N12" i="10"/>
  <c r="O50" i="13"/>
  <c r="O95" i="11"/>
  <c r="O54" i="11"/>
  <c r="I64" i="10"/>
  <c r="K62" i="10"/>
  <c r="O61" i="10"/>
  <c r="R61" i="10" s="1"/>
  <c r="Q61" i="10"/>
  <c r="Q60" i="10"/>
  <c r="K60" i="10"/>
  <c r="L60" i="10" s="1"/>
  <c r="L57" i="10"/>
  <c r="Q55" i="10"/>
  <c r="O55" i="10"/>
  <c r="K55" i="10"/>
  <c r="K51" i="10"/>
  <c r="Q49" i="10"/>
  <c r="S49" i="10" s="1"/>
  <c r="O49" i="10"/>
  <c r="R49" i="10" s="1"/>
  <c r="K47" i="10"/>
  <c r="O41" i="10"/>
  <c r="R41" i="10" s="1"/>
  <c r="Q41" i="10"/>
  <c r="K34" i="10"/>
  <c r="K30" i="10"/>
  <c r="K28" i="10"/>
  <c r="Q25" i="10"/>
  <c r="O24" i="10"/>
  <c r="R24" i="10" s="1"/>
  <c r="K21" i="10"/>
  <c r="Q20" i="10"/>
  <c r="U18" i="10"/>
  <c r="Q17" i="10"/>
  <c r="K12" i="10"/>
  <c r="L12" i="10" s="1"/>
  <c r="O50" i="10" l="1"/>
  <c r="R50" i="10" s="1"/>
  <c r="Q46" i="10"/>
  <c r="O96" i="11"/>
  <c r="O98" i="11"/>
  <c r="S50" i="10"/>
  <c r="O12" i="10"/>
  <c r="R12" i="10" s="1"/>
  <c r="Q12" i="10"/>
  <c r="L47" i="10"/>
  <c r="R47" i="10"/>
  <c r="N39" i="10"/>
  <c r="S47" i="10"/>
  <c r="S41" i="10"/>
  <c r="L51" i="10"/>
  <c r="R51" i="10"/>
  <c r="N64" i="10"/>
  <c r="Q64" i="10" s="1"/>
  <c r="R46" i="10"/>
  <c r="S46" i="10" s="1"/>
  <c r="O59" i="10"/>
  <c r="L30" i="10"/>
  <c r="O45" i="10"/>
  <c r="R45" i="10" s="1"/>
  <c r="S45" i="10" s="1"/>
  <c r="O13" i="10"/>
  <c r="R13" i="10" s="1"/>
  <c r="V18" i="10"/>
  <c r="W18" i="10" s="1"/>
  <c r="O33" i="10"/>
  <c r="R33" i="10" s="1"/>
  <c r="O28" i="10"/>
  <c r="Q51" i="10"/>
  <c r="R60" i="10"/>
  <c r="S60" i="10" s="1"/>
  <c r="Q43" i="10"/>
  <c r="S43" i="10" s="1"/>
  <c r="Q57" i="10"/>
  <c r="S57" i="10" s="1"/>
  <c r="O34" i="10"/>
  <c r="R34" i="10" s="1"/>
  <c r="S34" i="10" s="1"/>
  <c r="O47" i="10"/>
  <c r="O30" i="10"/>
  <c r="R30" i="10" s="1"/>
  <c r="S30" i="10" s="1"/>
  <c r="S61" i="10"/>
  <c r="O30" i="13"/>
  <c r="O31" i="13" s="1"/>
  <c r="O51" i="13"/>
  <c r="O52" i="13" s="1"/>
  <c r="O55" i="11"/>
  <c r="O56" i="11" s="1"/>
  <c r="S13" i="10"/>
  <c r="S17" i="10"/>
  <c r="S20" i="10"/>
  <c r="R21" i="10"/>
  <c r="S33" i="10"/>
  <c r="Q11" i="10"/>
  <c r="Q14" i="10"/>
  <c r="S14" i="10" s="1"/>
  <c r="Q16" i="10"/>
  <c r="S16" i="10" s="1"/>
  <c r="Q18" i="10"/>
  <c r="S18" i="10" s="1"/>
  <c r="Q21" i="10"/>
  <c r="Q23" i="10"/>
  <c r="S23" i="10" s="1"/>
  <c r="L28" i="10"/>
  <c r="O29" i="10"/>
  <c r="L34" i="10"/>
  <c r="K64" i="10"/>
  <c r="K63" i="10"/>
  <c r="L55" i="10"/>
  <c r="O56" i="10"/>
  <c r="O11" i="10"/>
  <c r="L21" i="10"/>
  <c r="S24" i="10"/>
  <c r="R28" i="10"/>
  <c r="Q29" i="10"/>
  <c r="L39" i="10"/>
  <c r="O40" i="10"/>
  <c r="R40" i="10" s="1"/>
  <c r="S40" i="10" s="1"/>
  <c r="R55" i="10"/>
  <c r="Q56" i="10"/>
  <c r="Q59" i="10"/>
  <c r="R62" i="10"/>
  <c r="L62" i="10"/>
  <c r="Q62" i="10"/>
  <c r="S62" i="10" s="1"/>
  <c r="O53" i="13" l="1"/>
  <c r="O99" i="11"/>
  <c r="O97" i="11"/>
  <c r="N15" i="10"/>
  <c r="K15" i="10"/>
  <c r="Q15" i="10"/>
  <c r="I26" i="10"/>
  <c r="S12" i="10"/>
  <c r="O100" i="11"/>
  <c r="S51" i="10"/>
  <c r="N48" i="10"/>
  <c r="K48" i="10"/>
  <c r="K32" i="10"/>
  <c r="N32" i="10"/>
  <c r="I36" i="10"/>
  <c r="Q39" i="10"/>
  <c r="O39" i="10"/>
  <c r="R59" i="10"/>
  <c r="S59" i="10" s="1"/>
  <c r="O63" i="10"/>
  <c r="R63" i="10" s="1"/>
  <c r="O64" i="10"/>
  <c r="R64" i="10" s="1"/>
  <c r="S21" i="10"/>
  <c r="R11" i="10"/>
  <c r="S11" i="10" s="1"/>
  <c r="R56" i="10"/>
  <c r="S55" i="10"/>
  <c r="S28" i="10"/>
  <c r="L64" i="10"/>
  <c r="R29" i="10"/>
  <c r="S29" i="10" s="1"/>
  <c r="Q26" i="10"/>
  <c r="R39" i="10" l="1"/>
  <c r="L32" i="10"/>
  <c r="L36" i="10" s="1"/>
  <c r="K36" i="10"/>
  <c r="K35" i="10"/>
  <c r="Q48" i="10"/>
  <c r="O48" i="10"/>
  <c r="I37" i="10"/>
  <c r="L15" i="10"/>
  <c r="L26" i="10" s="1"/>
  <c r="L37" i="10" s="1"/>
  <c r="K26" i="10"/>
  <c r="K25" i="10"/>
  <c r="Q32" i="10"/>
  <c r="Q36" i="10" s="1"/>
  <c r="Q37" i="10" s="1"/>
  <c r="O32" i="10"/>
  <c r="R32" i="10" s="1"/>
  <c r="N36" i="10"/>
  <c r="L48" i="10"/>
  <c r="R48" i="10"/>
  <c r="N42" i="10"/>
  <c r="Q42" i="10" s="1"/>
  <c r="K42" i="10"/>
  <c r="I53" i="10"/>
  <c r="I65" i="10" s="1"/>
  <c r="O15" i="10"/>
  <c r="N26" i="10"/>
  <c r="S56" i="10"/>
  <c r="S64" i="10"/>
  <c r="N37" i="10" l="1"/>
  <c r="Q53" i="10"/>
  <c r="L42" i="10"/>
  <c r="L53" i="10" s="1"/>
  <c r="K53" i="10"/>
  <c r="K65" i="10" s="1"/>
  <c r="K52" i="10"/>
  <c r="K66" i="10"/>
  <c r="K37" i="10"/>
  <c r="S32" i="10"/>
  <c r="S36" i="10" s="1"/>
  <c r="R35" i="10"/>
  <c r="R15" i="10"/>
  <c r="O26" i="10"/>
  <c r="O42" i="10"/>
  <c r="N53" i="10"/>
  <c r="N65" i="10" s="1"/>
  <c r="O35" i="10"/>
  <c r="O36" i="10"/>
  <c r="R36" i="10" s="1"/>
  <c r="S39" i="10"/>
  <c r="I66" i="10"/>
  <c r="S48" i="10"/>
  <c r="N66" i="10" l="1"/>
  <c r="O53" i="10"/>
  <c r="O66" i="10" s="1"/>
  <c r="O52" i="10"/>
  <c r="S15" i="10"/>
  <c r="S26" i="10" s="1"/>
  <c r="S37" i="10" s="1"/>
  <c r="R25" i="10"/>
  <c r="R26" i="10"/>
  <c r="L66" i="10"/>
  <c r="L65" i="10"/>
  <c r="O37" i="10"/>
  <c r="R42" i="10"/>
  <c r="Q65" i="10"/>
  <c r="Q66" i="10"/>
  <c r="R52" i="10" l="1"/>
  <c r="S42" i="10"/>
  <c r="S53" i="10" s="1"/>
  <c r="S65" i="10" s="1"/>
  <c r="R37" i="10"/>
  <c r="S66" i="10"/>
  <c r="R53" i="10"/>
  <c r="R65" i="10" s="1"/>
  <c r="O65" i="10"/>
  <c r="R66" i="10" l="1"/>
</calcChain>
</file>

<file path=xl/comments1.xml><?xml version="1.0" encoding="utf-8"?>
<comments xmlns="http://schemas.openxmlformats.org/spreadsheetml/2006/main">
  <authors>
    <author>Delia Liset Jacinto Saucedo</author>
  </authors>
  <commentList>
    <comment ref="N69" authorId="0" shapeId="0">
      <text>
        <r>
          <rPr>
            <b/>
            <sz val="9"/>
            <color indexed="81"/>
            <rFont val="Tahoma"/>
            <family val="2"/>
          </rPr>
          <t xml:space="preserve">Translincon en totalidad y parqueo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<sst xmlns="http://schemas.openxmlformats.org/spreadsheetml/2006/main" count="753" uniqueCount="304">
  <si>
    <t xml:space="preserve">Proyecto Gestión de la información basada en evidencia para la seguridad ciudadana en Centroamérica </t>
  </si>
  <si>
    <t>PLAN ANUAL DE TRABAJO</t>
  </si>
  <si>
    <t xml:space="preserve">Año: </t>
  </si>
  <si>
    <t>Período:</t>
  </si>
  <si>
    <t xml:space="preserve">enero - diciembre </t>
  </si>
  <si>
    <t>Nombre Proyecto</t>
  </si>
  <si>
    <t>Gestión de la Información basada en evidencias para la Seguridad Ciudadana en América Central INFO SEGURA</t>
  </si>
  <si>
    <t>Número (s) de Productos (s) (outputs):</t>
  </si>
  <si>
    <t>90391 - 90392</t>
  </si>
  <si>
    <t xml:space="preserve">Número de Proyecto (Award) </t>
  </si>
  <si>
    <t>Donante (si aplica)</t>
  </si>
  <si>
    <t>USAID</t>
  </si>
  <si>
    <t>Número de convenio de donación (si aplica):</t>
  </si>
  <si>
    <t>PRODUCTOS, INDICADORES Y METAS</t>
  </si>
  <si>
    <t>SUBPRODUCTOS, INDICADORES Y METAS</t>
  </si>
  <si>
    <t>ACTIVIDADES</t>
  </si>
  <si>
    <t>SUBACTIVIDADES</t>
  </si>
  <si>
    <t>ACTORES ESTRATÉGICOS</t>
  </si>
  <si>
    <t>RESPONSA           BLES ESPECÍFICOS</t>
  </si>
  <si>
    <t>T1</t>
  </si>
  <si>
    <t>T2</t>
  </si>
  <si>
    <t>T3</t>
  </si>
  <si>
    <t>T4</t>
  </si>
  <si>
    <t>FUENTE</t>
  </si>
  <si>
    <t>DONANTE</t>
  </si>
  <si>
    <t>CODIGO</t>
  </si>
  <si>
    <t>DESCRIPCIÓN</t>
  </si>
  <si>
    <t>MONTO US$ 2015</t>
  </si>
  <si>
    <t xml:space="preserve">Producto 1. Desarrolladas capacidades en instituciones nacionales y regionales para recopilar, procesar, análisis y utilizar información sobre seguridad ciudadana. </t>
  </si>
  <si>
    <t xml:space="preserve">Subproducto 1.1 Calidad e indicadores de seguridad ciudadana comparables que incorporan el enfoque de género y son culturalmente pertinentes </t>
  </si>
  <si>
    <t xml:space="preserve">SP1.1A1 Diseño e implementación de planes de mejoramiento de las Subunidades Técnicas (SUT) de las instituciones vinculadas a la política de seguridad de los países, con base en un diagnóstico sobre sus condiciones actuales. </t>
  </si>
  <si>
    <t xml:space="preserve">A1.1 Formulación de fichas técnicas y protocolos de colaboración de las instituciones de la MTI/OCSE Seguridad. </t>
  </si>
  <si>
    <t>MINGOB, MTI</t>
  </si>
  <si>
    <t>X</t>
  </si>
  <si>
    <t>PNUD, MINGOB</t>
  </si>
  <si>
    <t>Consultoría Individual</t>
  </si>
  <si>
    <t xml:space="preserve">A1.2 Consultoría para identificación de brechas en los sistemas de gestión de indicadores de seguridad de instituciones partes de MTI/OCSE Seguridad y UECAE. </t>
  </si>
  <si>
    <t>Equipamiento Informático</t>
  </si>
  <si>
    <t>Linea Base: Ausencia de reportes oficiales sobre seguridad ciudadana basados en información de calidad</t>
  </si>
  <si>
    <t xml:space="preserve">A1.3 Implementación de plan de mejora y fortalecimiento de capacidades en instituciones responsables de generar información primaria. </t>
  </si>
  <si>
    <t>Talleres y Capacitación</t>
  </si>
  <si>
    <t xml:space="preserve">Indicador: No. de reportes con análisis sobre estadísticas de indicadores consensuados elaborados por instancias de coordinación inter-institucional. </t>
  </si>
  <si>
    <t xml:space="preserve">Indicador: No. de indicadores armonizados y desagregados por género definidos como insumos para la toma de decisiones en materia de seguridad ciudadana. </t>
  </si>
  <si>
    <t>A1.4  Con base en plan de mejora, asistencia técnica de apoyo de la UECAE y MTI/OCSE Seguridad.</t>
  </si>
  <si>
    <t xml:space="preserve">A1.5 Con base en el plan, equipamiento de UECAE MTI/OCSE Seguridad (computadoras, impresoras, data show). </t>
  </si>
  <si>
    <t xml:space="preserve">Meta: 2 reportes por país al finalizar el proyecto. </t>
  </si>
  <si>
    <t xml:space="preserve">Meta: Al menos 8 indicadores  consensuados con actores nacionales y regionales, y reportados al OBSICA. </t>
  </si>
  <si>
    <t xml:space="preserve">SP1.1A2 Reuniones de consulta e intercambio para priorizar, estandarizar y armonizar indicadores desagregados por género para apoyar la toma de decisiones sobre seguridad ciudadana con base en evidencias. </t>
  </si>
  <si>
    <t xml:space="preserve">A2.1  Selección y contratación de especialistas, incluyendo de género, para apoyar técnicamente reuniones de MTI/OCSE Seguridad </t>
  </si>
  <si>
    <t>A2.2 Reuniones nacionales y regionales con integrantes de MTI/OCSE Seguridad para armonizar indicadores.</t>
  </si>
  <si>
    <t>Indicadores CPD</t>
  </si>
  <si>
    <t xml:space="preserve">A2.3 Reportes sobre avances, resultados y acuerdos de reuniones. </t>
  </si>
  <si>
    <t xml:space="preserve">I: Tasa de homicidios sobre 100,000 habitantes  LB: 34; M 32
I: Número de muertes violentas de mujeres LB: 636; M 2017: 590
I: Tasa de percepción inseguridad en Guatemala   LB: 38.2%; M: 35%
I: Tasa de impunidad de delitos contra la vida LB: 93%; M: 90%
I: Tasa de impunidad de delitos contra la mujer LB: 98%; M: 95%
I:Tasa de efectividad de la investigación criminal en delitos contra la vida (Área Metropolitana) LB: 30%; M: 35%
I: # de sentencias en casos de violencia contra la mujer LB: 1,200; M 2019:  2, 700 
</t>
  </si>
  <si>
    <t xml:space="preserve">A2.4 Articulación regioanal para armonización de indicadores </t>
  </si>
  <si>
    <t>SP1.1A3 Creación de una línea de base regional sobre seguridad ciudadana, con los hallazgos de encuestas de victimización y percepción ciudadana aplicadas en los países.</t>
  </si>
  <si>
    <t>A3.1 Desarrollo de experiencia piloto para prueba de instrumento</t>
  </si>
  <si>
    <t>MINGOB; MTI; INE</t>
  </si>
  <si>
    <t>A3.2 Contratacion vehiculos</t>
  </si>
  <si>
    <t>A3.3. LOA con INE para encuestadores</t>
  </si>
  <si>
    <t>Impresiones y Publicaciones</t>
  </si>
  <si>
    <t>A3.4 Compra tablets / impresión encuestas</t>
  </si>
  <si>
    <t>A3.5 Asistencia técnica para procesar y analizar los resultados de la encuesta</t>
  </si>
  <si>
    <t>Equipamiento Informático (tabletas)</t>
  </si>
  <si>
    <t>x</t>
  </si>
  <si>
    <t>Materiales encuestas (en definicion)</t>
  </si>
  <si>
    <t>SP1.1A4 Gestión para asegurar la calidad de indicadores</t>
  </si>
  <si>
    <t>PNUD</t>
  </si>
  <si>
    <t>Contratos por Servicios</t>
  </si>
  <si>
    <t>Renta y Mantenimiento Oficina</t>
  </si>
  <si>
    <t>Miscelaneos</t>
  </si>
  <si>
    <t>A4.8 Adquisición de vehículo</t>
  </si>
  <si>
    <t>ISS</t>
  </si>
  <si>
    <t xml:space="preserve">Subproducto 1.2 Fortalecida capacidad de análisis para informar las decisiones de políticas de seguridad </t>
  </si>
  <si>
    <t xml:space="preserve">SP1.2A1 Elaboración y publicación de productos de conocimiento sobre la situación de seguridad en los países y la región, que incluya, entre otros, boletines, informes, fichas técnicas, protocolos. </t>
  </si>
  <si>
    <t xml:space="preserve">A1.1 Asistencia técnica para la elaboración de productos de conocimiento. </t>
  </si>
  <si>
    <t xml:space="preserve">A1.2 Identificación de productos y contenidos de publicaciones. </t>
  </si>
  <si>
    <t xml:space="preserve">Indicador: No. de productos de conocimiento (investigaciones, informes, análisis) sobre  seguridad ciudadana considerando criterios de género, interculturalidad, juventud, uso de TICs y violencia doméstica. </t>
  </si>
  <si>
    <t xml:space="preserve">A1.3 Elaboración de contenidos de los productos seleccionados. </t>
  </si>
  <si>
    <t xml:space="preserve">A1.4 Edición y diseño gráfico de productos </t>
  </si>
  <si>
    <t xml:space="preserve">A1.5 Impresión de productos </t>
  </si>
  <si>
    <t xml:space="preserve">A1.6 Distribución y divulgación de productos a audiencias clave </t>
  </si>
  <si>
    <t>Meta: Al menos 5 nuevos productos de conocimiento elaborados y divulgados por instituciones nacionales y/o regionales.</t>
  </si>
  <si>
    <t>SP1.2A2 Diseño e implementación de una estrategia de comunicación para divulgar los avances y resultados de las SUTs, nivel regional</t>
  </si>
  <si>
    <t>A2.1 Consultoría para la elaboración de estrategia de comunicación</t>
  </si>
  <si>
    <t>A2.2 Asistencia técnica para implementación de estrategia de comunicación.</t>
  </si>
  <si>
    <t xml:space="preserve">A2.3 Producción de materiales de visibilidad definidos por la estrategia, que incluya entre otros: desplegables, banners, carteles.   </t>
  </si>
  <si>
    <t xml:space="preserve">A2.4 Reuniones con tomadores de decisión, donantes, directores y comunicadores de medios. </t>
  </si>
  <si>
    <t>SUBTOTAL COMPONENTE 1</t>
  </si>
  <si>
    <t xml:space="preserve">Producto 2. Fortalecidas capacidades de sociedad civil para gestionar información, monitorear y contribuir con políticas y programas de seguridad ciudadana a nivel nacional y regional. 
</t>
  </si>
  <si>
    <t>Subproducto 2.1 Diálogo sobre asuntos de seguridad ciudadana entre sociedad civil e instituciones gubernamentales</t>
  </si>
  <si>
    <t xml:space="preserve">SP2.1A1 Fortalecimiento de capacidades de SC (centros académicos, organizaciones empresariales, redes regionales, CC-SICA) para producción de información y monitoreo de políticas de seguridad </t>
  </si>
  <si>
    <t xml:space="preserve">A1.1 Elaboración de Hoja de ruta para fortalecer la Mesa de Análisis Especializado (MAE) en la producción y gestión de información sobre seguridad ciudadana. </t>
  </si>
  <si>
    <t>MAE</t>
  </si>
  <si>
    <t>PNUD, MAE</t>
  </si>
  <si>
    <t>A1.2 Realización de mapeo de necesidades e intereses de fortalecimiento de la MAE (Consejo 3 revisores academicos)</t>
  </si>
  <si>
    <t>Linea Base: Espacios de diálogo y contribución de sociedad civil con gobierno escasos,  fragmentados y no institucionalizados</t>
  </si>
  <si>
    <t xml:space="preserve">Indicador 1: No. instancias nacionales y regionales de SC existentes para gestionar información y monitorear políticas sobre </t>
  </si>
  <si>
    <t>A1.3 Ejecución de acciones de fortalecimiento de la MAE con base de mapeo de necesidades e intereses (consultorías, talleres, reuniones).</t>
  </si>
  <si>
    <t xml:space="preserve">A1.4 Equipamiento de la MAE (computadoras, impresoras, data show,  páginas WEB. </t>
  </si>
  <si>
    <t>Indicador: No. recomendaciones de políticas de seguridad, respaldadas con evidencias e indicadores sensibles a género y con pertinencia cultural, promovidas por sociedad civil especializada.</t>
  </si>
  <si>
    <t xml:space="preserve">Meta: Al menos 8 instancias especializadas en seguridad ciudadana funcionando. </t>
  </si>
  <si>
    <t>A1.5 Adquisición e instalación de software estadístico y base datos.</t>
  </si>
  <si>
    <t xml:space="preserve">A1.6 Diseño y puesta en funcionamiento de una Página WEB de MAE </t>
  </si>
  <si>
    <t>Indicador 2: Red regional de colaboración para la producción e intercambio de conocimientos y buenas prácticas de sociedad civil especializada.</t>
  </si>
  <si>
    <t>SP2.1A2 Gestión para asegurar la interlocución SC-Gobierno en materia de seguridad</t>
  </si>
  <si>
    <t>A2.1 Selección y contratación de coordinador/coordinadora proyecto</t>
  </si>
  <si>
    <t xml:space="preserve">Meta: 8 recomendaciones promovidas por sociedad civil especializada. </t>
  </si>
  <si>
    <t>A2.2 Selección y contratación de administrador/a</t>
  </si>
  <si>
    <t>A2.3 Selección y contratación de epidemiólogo/a</t>
  </si>
  <si>
    <t>Meta: Una nueva red creada con organizaciones de sociedad civil participantes en el proyecto.</t>
  </si>
  <si>
    <t>A2.4 Selección y contratación de encargado de comunicación</t>
  </si>
  <si>
    <t>A2.5 Selección y contratación de motorista</t>
  </si>
  <si>
    <t>A2.6 Renta de Oficina</t>
  </si>
  <si>
    <t>A2.7 Amueblado de Oficina</t>
  </si>
  <si>
    <t xml:space="preserve">A2.8 Equipamiento </t>
  </si>
  <si>
    <t>A2.9 M&amp;E Oficial de Programa (PT)</t>
  </si>
  <si>
    <t>A2.10 Gastos operativos</t>
  </si>
  <si>
    <t>A2.11 GMS</t>
  </si>
  <si>
    <t xml:space="preserve">A2.12 Misceláneos </t>
  </si>
  <si>
    <r>
      <rPr>
        <b/>
        <sz val="12"/>
        <rFont val="Arial"/>
        <family val="2"/>
      </rPr>
      <t>Indicadores CPD</t>
    </r>
    <r>
      <rPr>
        <sz val="12"/>
        <rFont val="Arial"/>
        <family val="2"/>
      </rPr>
      <t xml:space="preserve">
I: # de instrumentos de políticas públicas en seguridad ciudadana basados en evidencias, en aplicación LB: 0; M: 1 
I: # de usuarios que utilizan los servicios de justicia con atención integral en el MP LB: 17,000; M: 31,000
I: # de casos ingresados a los juzgados especializados en femicidio (OJ) LB: 1800; Meta: 2050
</t>
    </r>
  </si>
  <si>
    <t xml:space="preserve">Subproducto 2.2 Intercambio de buenas prácticas y estrategias eficaces en materia de seguridad ciudadana </t>
  </si>
  <si>
    <t>SP2.2A1 Implementación de metodología “Cómo vamos” por red de organizaciones empresariales de países, con el apoyo de cámaras de comercio de Colombia</t>
  </si>
  <si>
    <t xml:space="preserve">A1.1 Mapeo de capacidades de cámaras de comercio de ciudadades más grandes </t>
  </si>
  <si>
    <t>MAE, CC-SICA</t>
  </si>
  <si>
    <t>Grant*</t>
  </si>
  <si>
    <t>A1.2 Presentación y socialización de iniciativa de "Cómo vamos" a cámaras seleccionadas</t>
  </si>
  <si>
    <t>A1.3 Asignación de grant a cámara de comercio de Colombia para transferencia de metodología a cámaras de comercio seleccionadas</t>
  </si>
  <si>
    <t xml:space="preserve">Indicador: No. de productos de conocimiento sobre situación de seguridad ciudadana publicados por sociedad civil especializada. </t>
  </si>
  <si>
    <t>A1.4 Aplicación de metodología "Cómo vamos" en un caso piloto</t>
  </si>
  <si>
    <t xml:space="preserve">A1.5 Divulgación de resultados de la aplicación de la metodología </t>
  </si>
  <si>
    <t xml:space="preserve">SP2.2A2 Organización de encuentros e intercambios nacionales y regionales, con participación de SC, SUT y OBSICA y CC-SICA, para mejorar la coordinación y colaboración en la producción y el uso de información sobre seguridad ciudadana. </t>
  </si>
  <si>
    <t xml:space="preserve">A2.1 Talleres nacionales MAE-MTI/OCSE Seguridad  para intercambio y análisis de información. </t>
  </si>
  <si>
    <t>MAE, MTI</t>
  </si>
  <si>
    <t>PNUD; MAE; MTI</t>
  </si>
  <si>
    <t>Meta: Al menos 4 productos de conocimiento publicados (3 nacionales y 1 regional).</t>
  </si>
  <si>
    <t>A2.2 Talleres regionales de intercambio y análisis de información (MTI/OCSE Seguridad, MAE y redes regioanales y CC-SICA)</t>
  </si>
  <si>
    <t>A2.3 Sistematización y socialización de los resultados de talleres (publicación)</t>
  </si>
  <si>
    <t xml:space="preserve">SP2.2A3 Organización de foros nacionales y regionales de alto nivel para debatir e intercambiar experiencias en temas relevantes de políticas de seguridad, como justicia juvenil, indicadores sobre violencia de género y migración laboral informal. </t>
  </si>
  <si>
    <t>A3.1 Planificación y diseño metodológico de dos foros nacionales/regionales.</t>
  </si>
  <si>
    <t xml:space="preserve">A3.2 Organización y realización de foros: conferencistas, boletos, logística. </t>
  </si>
  <si>
    <t>Viajes</t>
  </si>
  <si>
    <t>A3.3 Sistematización y socialización de resultados de reuniones realizadas (publicación)</t>
  </si>
  <si>
    <t xml:space="preserve">SP2.2A4 Apoyo a la elaboración y publicación de productos de conocimiento de centros académicos y otras OSC sobre situación de seguridad ciudadana. </t>
  </si>
  <si>
    <t xml:space="preserve">A4.1 Asignación de grants para investigaciones específicas de MAE: modelo conceptual violencia (causalidad y atención); violencia y narcotráfico; dinámicas locales de violencia; patrones de la violencia contra las mujeres; violencia y juventud; modelos de causalidad (femicidio, extorsiones, violencia juvenil). </t>
  </si>
  <si>
    <t xml:space="preserve">A4.2 Asistencia técnica para acompañar investigación de centros académicos </t>
  </si>
  <si>
    <t>Grant</t>
  </si>
  <si>
    <t>A4.3 Elaboración de productos de conocimiento, con resultados de investigación</t>
  </si>
  <si>
    <t>A4.4 Encuesta victim. Mujeres/NNA</t>
  </si>
  <si>
    <t xml:space="preserve">A4.5 Edición y diseño gráfico de productos </t>
  </si>
  <si>
    <t xml:space="preserve">A4.6 Impresión de productos </t>
  </si>
  <si>
    <t>A4.7 Distribución y divulgación de productos a audiencias clave.</t>
  </si>
  <si>
    <t>SUBTOTAL COMPONENTE 2</t>
  </si>
  <si>
    <t>TOTAL GUATEMALA</t>
  </si>
  <si>
    <t>A3.6 Edición de una publicación con resultados de la encuesta</t>
  </si>
  <si>
    <t>Renta de vehículos</t>
  </si>
  <si>
    <t>Consultoría Individual MP, INACIF, OJ</t>
  </si>
  <si>
    <t>Contratación Empresas Servicios</t>
  </si>
  <si>
    <t>A4.9 Equipamiento UEP y Amueblado de Oficina</t>
  </si>
  <si>
    <t>Salario FTA Internacional</t>
  </si>
  <si>
    <t>A3.7 Impresión y divulgación de publicación a audiencias y actores clave</t>
  </si>
  <si>
    <t>A4.1 M&amp;E Oficial de Programa (PT)</t>
  </si>
  <si>
    <t>A 4.2 Consultores Individuales Sistema CC</t>
  </si>
  <si>
    <t xml:space="preserve">Viajes </t>
  </si>
  <si>
    <t>Equipo Comun/visual</t>
  </si>
  <si>
    <t>A4.3 Selección y contratación de coordinador/coordinadora proyecto</t>
  </si>
  <si>
    <t>A4.4 Selección y contratación de administrador/a</t>
  </si>
  <si>
    <t>A4.5 Selección y contratación de epidemiólogo/a</t>
  </si>
  <si>
    <t>A4.6 Selección y contratación de encargado de comunicación</t>
  </si>
  <si>
    <t>A4.7 Selección y contratación de motorista</t>
  </si>
  <si>
    <t xml:space="preserve">A4.10 Renta de oficina </t>
  </si>
  <si>
    <t xml:space="preserve">A4.11 Misceláneos </t>
  </si>
  <si>
    <t>A4.12 Gastos operativos</t>
  </si>
  <si>
    <t>A4.13 Gastos Administrativos</t>
  </si>
  <si>
    <t>PRESUPUESTO GLOBAL ENERO 2015 A JUNIO 2017</t>
  </si>
  <si>
    <t>Comunicación / Audio /cel</t>
  </si>
  <si>
    <t>Renta parqueo</t>
  </si>
  <si>
    <t>US$</t>
  </si>
  <si>
    <t xml:space="preserve"> PRESUPUESTO POR RESULTADOS</t>
  </si>
  <si>
    <t>PROJECT NUMBER:</t>
  </si>
  <si>
    <t>PROJECT TITLE:</t>
  </si>
  <si>
    <t>REQUESTING DATE:</t>
  </si>
  <si>
    <t>BUSINESS UNIT (COUNTRY):</t>
  </si>
  <si>
    <t>GUATEMALA</t>
  </si>
  <si>
    <t>PERIOD:</t>
  </si>
  <si>
    <t>EXECUTION:</t>
  </si>
  <si>
    <t>OUTPUT (RESULTADO)</t>
  </si>
  <si>
    <t>YEAR</t>
  </si>
  <si>
    <t>Implementing Agent</t>
  </si>
  <si>
    <t>PLANNED BUDGET</t>
  </si>
  <si>
    <t>REQUESTED BUDGET CHANGES</t>
  </si>
  <si>
    <t>BUDGET AFTER REVISION</t>
  </si>
  <si>
    <t>(Responsible Party)</t>
  </si>
  <si>
    <t>%</t>
  </si>
  <si>
    <t>DONOR / SPONSOR</t>
  </si>
  <si>
    <t>BUDGET CATEGORY</t>
  </si>
  <si>
    <t>AMOUNT</t>
  </si>
  <si>
    <t>F&amp;A(COA)</t>
  </si>
  <si>
    <t>TOTAL</t>
  </si>
  <si>
    <t>INCREASE/ (DECREASE) AMOUNT US$</t>
  </si>
  <si>
    <t>INCREASE/ (DECREASE) F&amp;A US$</t>
  </si>
  <si>
    <t>TOTAL AMOUNT US$</t>
  </si>
  <si>
    <t>TOTAL F&amp;A US$</t>
  </si>
  <si>
    <t>TOTAL US$</t>
  </si>
  <si>
    <t>Number</t>
  </si>
  <si>
    <t>Description</t>
  </si>
  <si>
    <t>Contractual Services Companies</t>
  </si>
  <si>
    <t>Communic &amp; Audio Visual Equip</t>
  </si>
  <si>
    <t>Information Technology  Equipment</t>
  </si>
  <si>
    <t>Rental &amp; Mant Premises</t>
  </si>
  <si>
    <t>Miscellaneous</t>
  </si>
  <si>
    <t>F&amp;A</t>
  </si>
  <si>
    <t>Local Consultants</t>
  </si>
  <si>
    <t>International Consultants</t>
  </si>
  <si>
    <t>AC1.1</t>
  </si>
  <si>
    <t>AC1.2</t>
  </si>
  <si>
    <t>AC2.1</t>
  </si>
  <si>
    <t>AC2.2</t>
  </si>
  <si>
    <t>Staff FTA International</t>
  </si>
  <si>
    <t>Service Contract</t>
  </si>
  <si>
    <t>Travel</t>
  </si>
  <si>
    <t>Equipment &amp; Furniture</t>
  </si>
  <si>
    <t>Equip &amp; Furn /Compra de Vehículo</t>
  </si>
  <si>
    <t>Grants</t>
  </si>
  <si>
    <t>Printing &amp; Publications</t>
  </si>
  <si>
    <t>Training &amp; Woorkshop</t>
  </si>
  <si>
    <t>TOTAL COMPONENTE 1</t>
  </si>
  <si>
    <t>TOTAL COMPONENTE 2</t>
  </si>
  <si>
    <t>TOTAL PROJECTS 90391 Y 90392</t>
  </si>
  <si>
    <t>SUB-TOTAL 2.2:</t>
  </si>
  <si>
    <t>SUB-TOTAL 2.1:</t>
  </si>
  <si>
    <t>SUB-TOTAL 1.2:</t>
  </si>
  <si>
    <t>SUB-TOTAL 1.1</t>
  </si>
  <si>
    <t xml:space="preserve">Gestión de la información basada en evidencia para la seguridad ciudadana en Centroamérica </t>
  </si>
  <si>
    <t>.</t>
  </si>
  <si>
    <t>Total Componente 2</t>
  </si>
  <si>
    <t>Total componente 1</t>
  </si>
  <si>
    <t>2014 -2017</t>
  </si>
  <si>
    <t>Contratación empresas 40,000</t>
  </si>
  <si>
    <t>INE $400,000</t>
  </si>
  <si>
    <t xml:space="preserve">A1.1.1 Articulación OCSE Seguridad y MTI / UECAE para mejorar estandarización en indicadores de Seguridad Ciudadana y generación de propuesta de Políticas. Publicaciones e implementación Plan de Comunicación </t>
  </si>
  <si>
    <t xml:space="preserve">A1.2.1 apoyo a la realización de encuestas de victimización </t>
  </si>
  <si>
    <t xml:space="preserve">A1.1.3 Intercambios nacionales e internacionales con actores del sistema de seguridad y justicia así como con las OSC y Centros Académicos </t>
  </si>
  <si>
    <t>A1.2.1 Equipamiento de HW y SW para MP, OJ, INACIF, SBS, MINGOB</t>
  </si>
  <si>
    <t>A1.2.2 Asistencia técnica a las instituciones del sistema de seguridad y justicia (MINGOB, INE, MP, OJ, CC, INACIF…) para la gestión de indicadores de seguridad ciudadana desagregados por género</t>
  </si>
  <si>
    <t>A1.2.3 Ciclos de capacitación a los técnicos y analistas de las instituciones de seguridad y justicia en indicadores, bases de datos, GIS…</t>
  </si>
  <si>
    <t>1.1 Calidad e indicadores de seguridad ciudadana comparables que incorporan el enfoque de género.</t>
  </si>
  <si>
    <t>Presentaciones Públicas/Foros/Eventos $50,000</t>
  </si>
  <si>
    <t>2.1: Diálogo sobre asuntos de seguridad ciudadana entre sociedad civil e instituciones gubernamentales mejorado, gracias  a mejora de la capacidad de incidencia de la OSC y Centros Académicos basada en la evidencia</t>
  </si>
  <si>
    <t xml:space="preserve">A2.1.1 Implementación de la Hoja de ruta para fortalecer la Mesa de Análisis Especializado (MAE) en la producción y gestión de información sobre seguridad ciudadana. </t>
  </si>
  <si>
    <t>A2.1.2 Asistencia técnica y de gestión a la MAE</t>
  </si>
  <si>
    <t>A2.1.3  Ciclos de capacitación a los técnicos y analistas de las instituciones de seguridad y justicia en indicadores, bases de datos, GIS…</t>
  </si>
  <si>
    <t>A2.1.4 Equipamiento de la MAE (computadoras, impresoras, data show,  páginas WEB, software estadístico y base datos).</t>
  </si>
  <si>
    <t xml:space="preserve">
Viajes 30,000</t>
  </si>
  <si>
    <t>A2.2.2 Talleres y reuniones de coordinación nacionales con actores del sistema de seguridad y justicia así como con las OSC y Centros Académicos</t>
  </si>
  <si>
    <t>A2.2.1 Participación en eventos e intercambio nacionales e internacionales foros</t>
  </si>
  <si>
    <t>IC 15000</t>
  </si>
  <si>
    <t xml:space="preserve">A2.2.3 Diseño y puesta en funcionamiento y seguimiento por un año de una Página WEB de MAE </t>
  </si>
  <si>
    <t>A.2.1.5 Participacion MAE en encuestas de victimizacion</t>
  </si>
  <si>
    <t>Talleres 12x200=3,000 y IC 3,000
Publicaciones 20,000
Grants 200,000</t>
  </si>
  <si>
    <t>40,000 (IC secretaria MAE 12,000)</t>
  </si>
  <si>
    <t>Actividades</t>
  </si>
  <si>
    <t>Subproducto 2.2 Intercambio de buenas prácticas y estrategias eficaces en materia de seguridad ciudadana incrementado</t>
  </si>
  <si>
    <t xml:space="preserve">Reuniones y Talleres 15000
Viajes 20,000 
Publicaciones $20,000 </t>
  </si>
  <si>
    <t>SC $60,000
IC $ 60,000 
IC SW MP 30,000
IC SW MINGOB 30,000
IC SW OJ 30,000
IC SW INACIF 30,000</t>
  </si>
  <si>
    <t>100000 (Servidores para MP, MINGOB, OJ, INACIF, …)
30,000 en equipos PC, impresoras, UPS</t>
  </si>
  <si>
    <t>MINGOB; MTI; INE, OJ, INACIF, CC</t>
  </si>
  <si>
    <t xml:space="preserve">Foro Nacional: 50,000
Talleres: 15,000 (alimentacion e IC)
</t>
  </si>
  <si>
    <t>Contrataciones Empresas</t>
  </si>
  <si>
    <t>Talleres y Capacitación (Presentaciones públicas, foros, eventos</t>
  </si>
  <si>
    <t>Publicaciones</t>
  </si>
  <si>
    <t>Contratación de Servicios</t>
  </si>
  <si>
    <t xml:space="preserve">Equipamiento Informático </t>
  </si>
  <si>
    <r>
      <t>1.2</t>
    </r>
    <r>
      <rPr>
        <b/>
        <i/>
        <sz val="12"/>
        <color theme="1"/>
        <rFont val="Arial"/>
        <family val="2"/>
      </rPr>
      <t xml:space="preserve">   </t>
    </r>
    <r>
      <rPr>
        <b/>
        <sz val="12"/>
        <color theme="1"/>
        <rFont val="Arial"/>
        <family val="2"/>
      </rPr>
      <t>Fortalecida capacidad de análisis para informar las decisiones de políticas de seguridad</t>
    </r>
  </si>
  <si>
    <t xml:space="preserve">A. 1.3.1Unidad Ejecutora de Proyecto </t>
  </si>
  <si>
    <t>A.1.3.2 Consultorias tecnicas de apoyo a …</t>
  </si>
  <si>
    <t xml:space="preserve">A 1.3.3 Renta de oficina </t>
  </si>
  <si>
    <t xml:space="preserve">A 1.3.4 Misceláneos </t>
  </si>
  <si>
    <t>A 1.3.5 Gastos operativos</t>
  </si>
  <si>
    <t>A 1.3.6 Gastos Administrativos</t>
  </si>
  <si>
    <t>A.2.1.2 Consultorias tecnicas de apoyo a …</t>
  </si>
  <si>
    <t xml:space="preserve">A. 2.1.1 Unidad Ejecutora de Proyecto </t>
  </si>
  <si>
    <t xml:space="preserve">A 2.1.3 Renta de oficina </t>
  </si>
  <si>
    <t xml:space="preserve">A 2.1.4 Misceláneos </t>
  </si>
  <si>
    <t>A 2.1.5 Gastos operativos</t>
  </si>
  <si>
    <t>A 2.1.6 Gastos Administrativos</t>
  </si>
  <si>
    <t>Consultores Individuales</t>
  </si>
  <si>
    <t xml:space="preserve">Contratación d Empresas </t>
  </si>
  <si>
    <t>TOTAL GUATEMALA CON F&amp;A</t>
  </si>
  <si>
    <t>GMS 8% $32,738.88</t>
  </si>
  <si>
    <t>GMS 8% $ 25,680.74</t>
  </si>
  <si>
    <t>GMS 8% $47,958.32</t>
  </si>
  <si>
    <t>GMS 8% $</t>
  </si>
  <si>
    <t>TOTAL COMPONENTES 1 Y 2</t>
  </si>
  <si>
    <t>Montos sin F&amp;A</t>
  </si>
  <si>
    <t>BUDGETs</t>
  </si>
  <si>
    <t>CDRs</t>
  </si>
  <si>
    <t>CDRs 2014</t>
  </si>
  <si>
    <t>POA 2015 sep</t>
  </si>
  <si>
    <t>POA 2016</t>
  </si>
  <si>
    <t>POA 2017</t>
  </si>
  <si>
    <t>TOTAL GTM</t>
  </si>
  <si>
    <t xml:space="preserve"> F&amp;A</t>
  </si>
  <si>
    <t>POA 2015 1 revisión</t>
  </si>
  <si>
    <t>Montos totales  con F&amp;A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</si>
</sst>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charset val="134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sz val="12"/>
      <name val="Calibri"/>
      <family val="2"/>
      <charset val="134"/>
      <scheme val="minor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Calibri"/>
      <family val="2"/>
      <charset val="134"/>
    </font>
    <font>
      <sz val="13"/>
      <name val="Arial"/>
      <family val="2"/>
    </font>
    <font>
      <b/>
      <u/>
      <sz val="13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3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5" fillId="5" borderId="2" xfId="0" applyFont="1" applyFill="1" applyBorder="1"/>
    <xf numFmtId="0" fontId="8" fillId="5" borderId="0" xfId="0" applyFont="1" applyFill="1"/>
    <xf numFmtId="0" fontId="5" fillId="5" borderId="8" xfId="0" applyFont="1" applyFill="1" applyBorder="1"/>
    <xf numFmtId="0" fontId="8" fillId="5" borderId="24" xfId="0" applyFont="1" applyFill="1" applyBorder="1"/>
    <xf numFmtId="0" fontId="5" fillId="5" borderId="8" xfId="0" applyFont="1" applyFill="1" applyBorder="1" applyAlignment="1">
      <alignment wrapText="1"/>
    </xf>
    <xf numFmtId="0" fontId="8" fillId="5" borderId="23" xfId="0" applyFont="1" applyFill="1" applyBorder="1"/>
    <xf numFmtId="0" fontId="5" fillId="5" borderId="26" xfId="0" applyFont="1" applyFill="1" applyBorder="1"/>
    <xf numFmtId="0" fontId="5" fillId="5" borderId="35" xfId="0" applyFont="1" applyFill="1" applyBorder="1"/>
    <xf numFmtId="0" fontId="5" fillId="5" borderId="23" xfId="0" applyFont="1" applyFill="1" applyBorder="1" applyAlignment="1">
      <alignment vertical="top" wrapText="1"/>
    </xf>
    <xf numFmtId="0" fontId="5" fillId="5" borderId="7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5" fillId="5" borderId="14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28" xfId="0" applyFont="1" applyFill="1" applyBorder="1" applyAlignment="1">
      <alignment horizontal="left" vertical="top" wrapText="1"/>
    </xf>
    <xf numFmtId="0" fontId="8" fillId="0" borderId="0" xfId="0" applyFont="1" applyFill="1"/>
    <xf numFmtId="0" fontId="5" fillId="7" borderId="2" xfId="0" applyFont="1" applyFill="1" applyBorder="1"/>
    <xf numFmtId="0" fontId="5" fillId="7" borderId="8" xfId="0" applyFont="1" applyFill="1" applyBorder="1"/>
    <xf numFmtId="0" fontId="5" fillId="7" borderId="49" xfId="0" applyFont="1" applyFill="1" applyBorder="1" applyAlignment="1">
      <alignment vertical="top" wrapText="1"/>
    </xf>
    <xf numFmtId="0" fontId="5" fillId="7" borderId="49" xfId="0" applyFont="1" applyFill="1" applyBorder="1" applyAlignment="1">
      <alignment wrapText="1"/>
    </xf>
    <xf numFmtId="0" fontId="5" fillId="7" borderId="26" xfId="0" applyFont="1" applyFill="1" applyBorder="1"/>
    <xf numFmtId="0" fontId="5" fillId="7" borderId="48" xfId="0" applyFont="1" applyFill="1" applyBorder="1" applyAlignment="1">
      <alignment vertical="top" wrapText="1"/>
    </xf>
    <xf numFmtId="0" fontId="5" fillId="5" borderId="49" xfId="0" applyFont="1" applyFill="1" applyBorder="1" applyAlignment="1">
      <alignment vertical="top" wrapText="1"/>
    </xf>
    <xf numFmtId="0" fontId="5" fillId="5" borderId="50" xfId="0" applyFont="1" applyFill="1" applyBorder="1" applyAlignment="1">
      <alignment vertical="top" wrapText="1"/>
    </xf>
    <xf numFmtId="0" fontId="5" fillId="7" borderId="14" xfId="0" applyFont="1" applyFill="1" applyBorder="1"/>
    <xf numFmtId="0" fontId="5" fillId="7" borderId="48" xfId="0" applyFont="1" applyFill="1" applyBorder="1" applyAlignment="1">
      <alignment wrapText="1"/>
    </xf>
    <xf numFmtId="0" fontId="5" fillId="7" borderId="51" xfId="0" applyFont="1" applyFill="1" applyBorder="1" applyAlignment="1">
      <alignment vertical="top" wrapText="1"/>
    </xf>
    <xf numFmtId="0" fontId="5" fillId="7" borderId="51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vertical="top"/>
    </xf>
    <xf numFmtId="0" fontId="5" fillId="5" borderId="23" xfId="0" applyFont="1" applyFill="1" applyBorder="1" applyAlignment="1">
      <alignment vertical="top"/>
    </xf>
    <xf numFmtId="0" fontId="8" fillId="5" borderId="23" xfId="0" applyFont="1" applyFill="1" applyBorder="1" applyAlignment="1">
      <alignment vertical="top"/>
    </xf>
    <xf numFmtId="0" fontId="8" fillId="5" borderId="19" xfId="0" applyFont="1" applyFill="1" applyBorder="1" applyAlignment="1">
      <alignment vertical="top"/>
    </xf>
    <xf numFmtId="0" fontId="5" fillId="5" borderId="15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/>
    </xf>
    <xf numFmtId="43" fontId="5" fillId="5" borderId="19" xfId="1" applyFont="1" applyFill="1" applyBorder="1" applyAlignment="1">
      <alignment vertical="top"/>
    </xf>
    <xf numFmtId="0" fontId="5" fillId="5" borderId="36" xfId="0" applyFont="1" applyFill="1" applyBorder="1" applyAlignment="1">
      <alignment horizontal="center" vertical="top"/>
    </xf>
    <xf numFmtId="0" fontId="5" fillId="5" borderId="23" xfId="0" applyFont="1" applyFill="1" applyBorder="1" applyAlignment="1">
      <alignment horizontal="center" vertical="top"/>
    </xf>
    <xf numFmtId="0" fontId="8" fillId="5" borderId="0" xfId="0" applyFont="1" applyFill="1" applyBorder="1"/>
    <xf numFmtId="0" fontId="8" fillId="5" borderId="15" xfId="0" applyFont="1" applyFill="1" applyBorder="1" applyAlignment="1">
      <alignment vertical="top"/>
    </xf>
    <xf numFmtId="0" fontId="5" fillId="5" borderId="57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/>
    </xf>
    <xf numFmtId="0" fontId="5" fillId="5" borderId="18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wrapText="1"/>
    </xf>
    <xf numFmtId="0" fontId="5" fillId="4" borderId="26" xfId="0" applyFont="1" applyFill="1" applyBorder="1" applyAlignment="1">
      <alignment horizontal="center" wrapText="1"/>
    </xf>
    <xf numFmtId="0" fontId="4" fillId="4" borderId="23" xfId="0" applyFont="1" applyFill="1" applyBorder="1"/>
    <xf numFmtId="0" fontId="4" fillId="4" borderId="23" xfId="0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vertical="top" wrapText="1"/>
    </xf>
    <xf numFmtId="0" fontId="5" fillId="5" borderId="27" xfId="0" applyFont="1" applyFill="1" applyBorder="1" applyAlignment="1">
      <alignment vertical="top" wrapText="1"/>
    </xf>
    <xf numFmtId="0" fontId="5" fillId="5" borderId="36" xfId="0" applyFont="1" applyFill="1" applyBorder="1" applyAlignment="1">
      <alignment vertical="top" wrapText="1"/>
    </xf>
    <xf numFmtId="0" fontId="5" fillId="5" borderId="43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wrapText="1"/>
    </xf>
    <xf numFmtId="0" fontId="5" fillId="7" borderId="35" xfId="0" applyFont="1" applyFill="1" applyBorder="1"/>
    <xf numFmtId="4" fontId="4" fillId="10" borderId="42" xfId="0" applyNumberFormat="1" applyFont="1" applyFill="1" applyBorder="1"/>
    <xf numFmtId="4" fontId="5" fillId="9" borderId="38" xfId="0" applyNumberFormat="1" applyFont="1" applyFill="1" applyBorder="1"/>
    <xf numFmtId="4" fontId="5" fillId="6" borderId="21" xfId="0" applyNumberFormat="1" applyFont="1" applyFill="1" applyBorder="1"/>
    <xf numFmtId="0" fontId="5" fillId="5" borderId="39" xfId="0" applyFont="1" applyFill="1" applyBorder="1" applyAlignment="1">
      <alignment vertical="top"/>
    </xf>
    <xf numFmtId="0" fontId="5" fillId="5" borderId="36" xfId="0" applyFont="1" applyFill="1" applyBorder="1" applyAlignment="1">
      <alignment vertical="top"/>
    </xf>
    <xf numFmtId="0" fontId="8" fillId="5" borderId="36" xfId="0" applyFont="1" applyFill="1" applyBorder="1" applyAlignment="1">
      <alignment vertical="top"/>
    </xf>
    <xf numFmtId="0" fontId="8" fillId="5" borderId="43" xfId="0" applyFont="1" applyFill="1" applyBorder="1" applyAlignment="1">
      <alignment vertical="top"/>
    </xf>
    <xf numFmtId="0" fontId="5" fillId="7" borderId="51" xfId="0" applyFont="1" applyFill="1" applyBorder="1" applyAlignment="1">
      <alignment vertical="center" wrapText="1"/>
    </xf>
    <xf numFmtId="0" fontId="5" fillId="7" borderId="51" xfId="0" applyFont="1" applyFill="1" applyBorder="1" applyAlignment="1">
      <alignment wrapText="1"/>
    </xf>
    <xf numFmtId="0" fontId="5" fillId="5" borderId="62" xfId="0" applyFont="1" applyFill="1" applyBorder="1" applyAlignment="1">
      <alignment vertical="top" wrapText="1"/>
    </xf>
    <xf numFmtId="0" fontId="6" fillId="5" borderId="56" xfId="0" applyFont="1" applyFill="1" applyBorder="1" applyAlignment="1">
      <alignment vertical="top" wrapText="1"/>
    </xf>
    <xf numFmtId="43" fontId="5" fillId="5" borderId="6" xfId="1" applyFont="1" applyFill="1" applyBorder="1" applyAlignment="1">
      <alignment vertical="top"/>
    </xf>
    <xf numFmtId="43" fontId="5" fillId="5" borderId="12" xfId="1" applyFont="1" applyFill="1" applyBorder="1" applyAlignment="1">
      <alignment vertical="top"/>
    </xf>
    <xf numFmtId="43" fontId="5" fillId="5" borderId="33" xfId="1" applyFont="1" applyFill="1" applyBorder="1" applyAlignment="1">
      <alignment vertical="top"/>
    </xf>
    <xf numFmtId="43" fontId="8" fillId="5" borderId="33" xfId="1" applyFont="1" applyFill="1" applyBorder="1" applyAlignment="1">
      <alignment vertical="top"/>
    </xf>
    <xf numFmtId="43" fontId="8" fillId="5" borderId="16" xfId="1" applyFont="1" applyFill="1" applyBorder="1" applyAlignment="1">
      <alignment vertical="top"/>
    </xf>
    <xf numFmtId="43" fontId="5" fillId="5" borderId="12" xfId="1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43" fontId="5" fillId="5" borderId="31" xfId="1" applyFont="1" applyFill="1" applyBorder="1" applyAlignment="1">
      <alignment vertical="top"/>
    </xf>
    <xf numFmtId="0" fontId="5" fillId="7" borderId="7" xfId="0" applyFont="1" applyFill="1" applyBorder="1" applyAlignment="1">
      <alignment vertical="top" wrapText="1"/>
    </xf>
    <xf numFmtId="0" fontId="5" fillId="7" borderId="13" xfId="0" applyFont="1" applyFill="1" applyBorder="1" applyAlignment="1">
      <alignment vertical="top" wrapText="1"/>
    </xf>
    <xf numFmtId="0" fontId="15" fillId="5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/>
    <xf numFmtId="0" fontId="15" fillId="5" borderId="0" xfId="0" applyFont="1" applyFill="1"/>
    <xf numFmtId="0" fontId="14" fillId="5" borderId="44" xfId="0" applyFont="1" applyFill="1" applyBorder="1"/>
    <xf numFmtId="0" fontId="15" fillId="5" borderId="45" xfId="0" applyFont="1" applyFill="1" applyBorder="1"/>
    <xf numFmtId="0" fontId="15" fillId="5" borderId="65" xfId="0" applyFont="1" applyFill="1" applyBorder="1"/>
    <xf numFmtId="0" fontId="15" fillId="5" borderId="0" xfId="0" applyFont="1" applyFill="1" applyAlignment="1">
      <alignment vertical="center"/>
    </xf>
    <xf numFmtId="0" fontId="14" fillId="5" borderId="53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right"/>
    </xf>
    <xf numFmtId="0" fontId="15" fillId="5" borderId="0" xfId="0" applyFont="1" applyFill="1" applyAlignment="1">
      <alignment horizontal="center"/>
    </xf>
    <xf numFmtId="14" fontId="14" fillId="5" borderId="4" xfId="0" applyNumberFormat="1" applyFont="1" applyFill="1" applyBorder="1" applyAlignment="1"/>
    <xf numFmtId="0" fontId="15" fillId="5" borderId="6" xfId="0" applyFont="1" applyFill="1" applyBorder="1" applyAlignment="1"/>
    <xf numFmtId="0" fontId="15" fillId="5" borderId="44" xfId="0" applyFont="1" applyFill="1" applyBorder="1"/>
    <xf numFmtId="0" fontId="15" fillId="5" borderId="10" xfId="0" applyFont="1" applyFill="1" applyBorder="1" applyAlignment="1"/>
    <xf numFmtId="0" fontId="15" fillId="5" borderId="12" xfId="0" applyFont="1" applyFill="1" applyBorder="1" applyAlignment="1"/>
    <xf numFmtId="43" fontId="15" fillId="5" borderId="0" xfId="0" applyNumberFormat="1" applyFont="1" applyFill="1" applyAlignment="1"/>
    <xf numFmtId="0" fontId="15" fillId="5" borderId="8" xfId="0" applyFont="1" applyFill="1" applyBorder="1"/>
    <xf numFmtId="0" fontId="15" fillId="5" borderId="8" xfId="0" applyFont="1" applyFill="1" applyBorder="1" applyAlignment="1">
      <alignment horizontal="center"/>
    </xf>
    <xf numFmtId="9" fontId="15" fillId="5" borderId="8" xfId="2" applyNumberFormat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wrapText="1"/>
    </xf>
    <xf numFmtId="10" fontId="15" fillId="5" borderId="8" xfId="2" applyNumberFormat="1" applyFont="1" applyFill="1" applyBorder="1" applyAlignment="1">
      <alignment horizontal="right"/>
    </xf>
    <xf numFmtId="43" fontId="15" fillId="5" borderId="8" xfId="1" applyFont="1" applyFill="1" applyBorder="1" applyAlignment="1">
      <alignment horizontal="right"/>
    </xf>
    <xf numFmtId="0" fontId="15" fillId="5" borderId="8" xfId="0" applyFont="1" applyFill="1" applyBorder="1" applyAlignment="1"/>
    <xf numFmtId="43" fontId="15" fillId="5" borderId="8" xfId="1" applyFont="1" applyFill="1" applyBorder="1" applyAlignment="1">
      <alignment wrapText="1"/>
    </xf>
    <xf numFmtId="43" fontId="15" fillId="5" borderId="8" xfId="1" applyFont="1" applyFill="1" applyBorder="1" applyAlignment="1"/>
    <xf numFmtId="43" fontId="15" fillId="5" borderId="8" xfId="1" applyFont="1" applyFill="1" applyBorder="1"/>
    <xf numFmtId="0" fontId="14" fillId="5" borderId="8" xfId="0" applyFont="1" applyFill="1" applyBorder="1" applyAlignment="1">
      <alignment horizontal="left" wrapText="1"/>
    </xf>
    <xf numFmtId="4" fontId="15" fillId="0" borderId="8" xfId="0" applyNumberFormat="1" applyFont="1" applyFill="1" applyBorder="1"/>
    <xf numFmtId="4" fontId="15" fillId="0" borderId="0" xfId="0" applyNumberFormat="1" applyFont="1" applyFill="1"/>
    <xf numFmtId="4" fontId="15" fillId="0" borderId="0" xfId="0" applyNumberFormat="1" applyFont="1" applyFill="1" applyBorder="1"/>
    <xf numFmtId="43" fontId="15" fillId="0" borderId="8" xfId="1" applyFont="1" applyFill="1" applyBorder="1" applyAlignment="1"/>
    <xf numFmtId="9" fontId="14" fillId="0" borderId="8" xfId="2" applyNumberFormat="1" applyFont="1" applyFill="1" applyBorder="1" applyAlignment="1">
      <alignment horizontal="left"/>
    </xf>
    <xf numFmtId="2" fontId="15" fillId="0" borderId="8" xfId="2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right"/>
    </xf>
    <xf numFmtId="43" fontId="15" fillId="0" borderId="8" xfId="1" applyFont="1" applyFill="1" applyBorder="1" applyAlignment="1">
      <alignment horizontal="right"/>
    </xf>
    <xf numFmtId="43" fontId="15" fillId="0" borderId="0" xfId="0" applyNumberFormat="1" applyFont="1" applyFill="1"/>
    <xf numFmtId="43" fontId="15" fillId="0" borderId="8" xfId="1" applyFont="1" applyFill="1" applyBorder="1"/>
    <xf numFmtId="0" fontId="15" fillId="0" borderId="26" xfId="0" applyFont="1" applyFill="1" applyBorder="1" applyAlignment="1">
      <alignment horizontal="right"/>
    </xf>
    <xf numFmtId="43" fontId="15" fillId="0" borderId="26" xfId="1" applyFont="1" applyFill="1" applyBorder="1" applyAlignment="1">
      <alignment horizontal="right"/>
    </xf>
    <xf numFmtId="2" fontId="15" fillId="0" borderId="26" xfId="1" applyNumberFormat="1" applyFont="1" applyFill="1" applyBorder="1" applyAlignment="1">
      <alignment horizontal="right"/>
    </xf>
    <xf numFmtId="10" fontId="15" fillId="0" borderId="26" xfId="2" applyNumberFormat="1" applyFont="1" applyFill="1" applyBorder="1" applyAlignment="1">
      <alignment horizontal="right"/>
    </xf>
    <xf numFmtId="43" fontId="15" fillId="5" borderId="26" xfId="1" applyFont="1" applyFill="1" applyBorder="1" applyAlignment="1">
      <alignment horizontal="right"/>
    </xf>
    <xf numFmtId="9" fontId="15" fillId="0" borderId="26" xfId="2" applyNumberFormat="1" applyFont="1" applyFill="1" applyBorder="1" applyAlignment="1">
      <alignment horizontal="center" vertical="center"/>
    </xf>
    <xf numFmtId="0" fontId="15" fillId="11" borderId="59" xfId="0" applyFont="1" applyFill="1" applyBorder="1"/>
    <xf numFmtId="43" fontId="17" fillId="11" borderId="59" xfId="1" applyFont="1" applyFill="1" applyBorder="1"/>
    <xf numFmtId="10" fontId="17" fillId="11" borderId="59" xfId="0" applyNumberFormat="1" applyFont="1" applyFill="1" applyBorder="1"/>
    <xf numFmtId="0" fontId="15" fillId="0" borderId="0" xfId="0" applyFont="1" applyFill="1" applyAlignment="1">
      <alignment horizontal="left"/>
    </xf>
    <xf numFmtId="43" fontId="15" fillId="0" borderId="0" xfId="1" applyFont="1" applyFill="1" applyAlignment="1"/>
    <xf numFmtId="43" fontId="15" fillId="0" borderId="0" xfId="1" applyFont="1" applyFill="1" applyBorder="1" applyAlignment="1"/>
    <xf numFmtId="43" fontId="5" fillId="0" borderId="0" xfId="1" applyFont="1" applyFill="1" applyAlignment="1"/>
    <xf numFmtId="43" fontId="14" fillId="0" borderId="0" xfId="1" applyFont="1" applyFill="1"/>
    <xf numFmtId="43" fontId="15" fillId="0" borderId="0" xfId="1" applyFont="1" applyFill="1"/>
    <xf numFmtId="0" fontId="14" fillId="5" borderId="0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/>
    </xf>
    <xf numFmtId="164" fontId="15" fillId="5" borderId="8" xfId="1" applyNumberFormat="1" applyFont="1" applyFill="1" applyBorder="1" applyAlignment="1">
      <alignment wrapText="1"/>
    </xf>
    <xf numFmtId="43" fontId="15" fillId="5" borderId="8" xfId="1" applyNumberFormat="1" applyFont="1" applyFill="1" applyBorder="1" applyAlignment="1">
      <alignment horizontal="center"/>
    </xf>
    <xf numFmtId="43" fontId="15" fillId="0" borderId="8" xfId="1" applyNumberFormat="1" applyFont="1" applyFill="1" applyBorder="1"/>
    <xf numFmtId="43" fontId="15" fillId="5" borderId="8" xfId="1" applyNumberFormat="1" applyFont="1" applyFill="1" applyBorder="1" applyAlignment="1">
      <alignment horizontal="right"/>
    </xf>
    <xf numFmtId="2" fontId="15" fillId="5" borderId="8" xfId="2" applyNumberFormat="1" applyFont="1" applyFill="1" applyBorder="1" applyAlignment="1">
      <alignment horizontal="center"/>
    </xf>
    <xf numFmtId="43" fontId="15" fillId="5" borderId="8" xfId="0" applyNumberFormat="1" applyFont="1" applyFill="1" applyBorder="1" applyAlignment="1">
      <alignment horizontal="center" wrapText="1"/>
    </xf>
    <xf numFmtId="43" fontId="15" fillId="5" borderId="8" xfId="1" applyFont="1" applyFill="1" applyBorder="1" applyAlignment="1">
      <alignment horizontal="center" wrapText="1"/>
    </xf>
    <xf numFmtId="164" fontId="15" fillId="5" borderId="8" xfId="0" applyNumberFormat="1" applyFont="1" applyFill="1" applyBorder="1" applyAlignment="1">
      <alignment horizontal="center" wrapText="1"/>
    </xf>
    <xf numFmtId="0" fontId="14" fillId="0" borderId="8" xfId="2" applyNumberFormat="1" applyFont="1" applyFill="1" applyBorder="1" applyAlignment="1">
      <alignment horizontal="center"/>
    </xf>
    <xf numFmtId="43" fontId="14" fillId="9" borderId="8" xfId="0" applyNumberFormat="1" applyFont="1" applyFill="1" applyBorder="1" applyAlignment="1">
      <alignment horizontal="right"/>
    </xf>
    <xf numFmtId="10" fontId="14" fillId="9" borderId="8" xfId="2" applyNumberFormat="1" applyFont="1" applyFill="1" applyBorder="1" applyAlignment="1">
      <alignment horizontal="right"/>
    </xf>
    <xf numFmtId="0" fontId="14" fillId="9" borderId="8" xfId="0" applyFont="1" applyFill="1" applyBorder="1" applyAlignment="1">
      <alignment horizontal="right"/>
    </xf>
    <xf numFmtId="43" fontId="14" fillId="9" borderId="8" xfId="1" applyFont="1" applyFill="1" applyBorder="1" applyAlignment="1">
      <alignment horizontal="right"/>
    </xf>
    <xf numFmtId="43" fontId="14" fillId="6" borderId="8" xfId="0" applyNumberFormat="1" applyFont="1" applyFill="1" applyBorder="1" applyAlignment="1">
      <alignment horizontal="right"/>
    </xf>
    <xf numFmtId="10" fontId="14" fillId="6" borderId="8" xfId="2" applyNumberFormat="1" applyFont="1" applyFill="1" applyBorder="1" applyAlignment="1">
      <alignment horizontal="right"/>
    </xf>
    <xf numFmtId="0" fontId="14" fillId="6" borderId="8" xfId="0" applyFont="1" applyFill="1" applyBorder="1" applyAlignment="1">
      <alignment horizontal="right"/>
    </xf>
    <xf numFmtId="43" fontId="14" fillId="6" borderId="8" xfId="1" applyFont="1" applyFill="1" applyBorder="1" applyAlignment="1">
      <alignment horizontal="right"/>
    </xf>
    <xf numFmtId="43" fontId="14" fillId="9" borderId="8" xfId="1" applyFont="1" applyFill="1" applyBorder="1"/>
    <xf numFmtId="4" fontId="14" fillId="9" borderId="0" xfId="0" applyNumberFormat="1" applyFont="1" applyFill="1"/>
    <xf numFmtId="10" fontId="14" fillId="9" borderId="8" xfId="2" applyNumberFormat="1" applyFont="1" applyFill="1" applyBorder="1" applyAlignment="1"/>
    <xf numFmtId="43" fontId="14" fillId="9" borderId="8" xfId="1" applyFont="1" applyFill="1" applyBorder="1" applyAlignment="1"/>
    <xf numFmtId="0" fontId="14" fillId="9" borderId="8" xfId="0" applyFont="1" applyFill="1" applyBorder="1" applyAlignment="1"/>
    <xf numFmtId="43" fontId="15" fillId="9" borderId="8" xfId="1" applyFont="1" applyFill="1" applyBorder="1" applyAlignment="1"/>
    <xf numFmtId="0" fontId="14" fillId="5" borderId="50" xfId="0" applyFont="1" applyFill="1" applyBorder="1" applyAlignment="1">
      <alignment horizontal="center" vertical="center" wrapText="1"/>
    </xf>
    <xf numFmtId="0" fontId="14" fillId="0" borderId="8" xfId="0" applyFont="1" applyFill="1" applyBorder="1"/>
    <xf numFmtId="2" fontId="15" fillId="5" borderId="8" xfId="2" applyNumberFormat="1" applyFont="1" applyFill="1" applyBorder="1" applyAlignment="1">
      <alignment horizontal="right"/>
    </xf>
    <xf numFmtId="43" fontId="14" fillId="9" borderId="26" xfId="0" applyNumberFormat="1" applyFont="1" applyFill="1" applyBorder="1" applyAlignment="1">
      <alignment horizontal="right"/>
    </xf>
    <xf numFmtId="10" fontId="14" fillId="9" borderId="26" xfId="2" applyNumberFormat="1" applyFont="1" applyFill="1" applyBorder="1" applyAlignment="1">
      <alignment horizontal="right"/>
    </xf>
    <xf numFmtId="43" fontId="14" fillId="9" borderId="26" xfId="1" applyFont="1" applyFill="1" applyBorder="1" applyAlignment="1">
      <alignment horizontal="right"/>
    </xf>
    <xf numFmtId="0" fontId="14" fillId="9" borderId="26" xfId="0" applyFont="1" applyFill="1" applyBorder="1" applyAlignment="1">
      <alignment horizontal="right"/>
    </xf>
    <xf numFmtId="43" fontId="14" fillId="9" borderId="26" xfId="1" applyFont="1" applyFill="1" applyBorder="1"/>
    <xf numFmtId="4" fontId="5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5" fillId="5" borderId="55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5" borderId="29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5" fillId="5" borderId="24" xfId="0" applyFont="1" applyFill="1" applyBorder="1" applyAlignment="1">
      <alignment horizontal="left" vertical="top" wrapText="1"/>
    </xf>
    <xf numFmtId="0" fontId="5" fillId="5" borderId="56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5" borderId="35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center" wrapText="1"/>
    </xf>
    <xf numFmtId="0" fontId="15" fillId="5" borderId="3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/>
    </xf>
    <xf numFmtId="9" fontId="15" fillId="0" borderId="8" xfId="2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4" fillId="5" borderId="36" xfId="0" applyFont="1" applyFill="1" applyBorder="1" applyAlignment="1">
      <alignment horizontal="center" vertical="center" wrapText="1"/>
    </xf>
    <xf numFmtId="43" fontId="5" fillId="5" borderId="19" xfId="1" applyFont="1" applyFill="1" applyBorder="1" applyAlignment="1">
      <alignment horizontal="right" vertical="top"/>
    </xf>
    <xf numFmtId="4" fontId="5" fillId="5" borderId="6" xfId="0" applyNumberFormat="1" applyFont="1" applyFill="1" applyBorder="1" applyAlignment="1">
      <alignment vertical="top"/>
    </xf>
    <xf numFmtId="4" fontId="5" fillId="5" borderId="19" xfId="0" applyNumberFormat="1" applyFont="1" applyFill="1" applyBorder="1" applyAlignment="1">
      <alignment vertical="top"/>
    </xf>
    <xf numFmtId="4" fontId="5" fillId="5" borderId="12" xfId="0" applyNumberFormat="1" applyFont="1" applyFill="1" applyBorder="1" applyAlignment="1">
      <alignment vertical="top"/>
    </xf>
    <xf numFmtId="4" fontId="5" fillId="5" borderId="12" xfId="0" applyNumberFormat="1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/>
    </xf>
    <xf numFmtId="0" fontId="8" fillId="5" borderId="19" xfId="0" applyFont="1" applyFill="1" applyBorder="1"/>
    <xf numFmtId="4" fontId="5" fillId="5" borderId="19" xfId="0" applyNumberFormat="1" applyFont="1" applyFill="1" applyBorder="1" applyAlignment="1">
      <alignment vertical="top" wrapText="1"/>
    </xf>
    <xf numFmtId="4" fontId="5" fillId="5" borderId="6" xfId="0" applyNumberFormat="1" applyFont="1" applyFill="1" applyBorder="1" applyAlignment="1">
      <alignment vertical="top" wrapText="1"/>
    </xf>
    <xf numFmtId="43" fontId="5" fillId="7" borderId="6" xfId="1" applyFont="1" applyFill="1" applyBorder="1" applyAlignment="1">
      <alignment vertical="top"/>
    </xf>
    <xf numFmtId="0" fontId="4" fillId="4" borderId="33" xfId="0" applyFont="1" applyFill="1" applyBorder="1" applyAlignment="1">
      <alignment horizontal="center" wrapText="1"/>
    </xf>
    <xf numFmtId="4" fontId="5" fillId="9" borderId="66" xfId="0" applyNumberFormat="1" applyFont="1" applyFill="1" applyBorder="1"/>
    <xf numFmtId="4" fontId="5" fillId="6" borderId="67" xfId="0" applyNumberFormat="1" applyFont="1" applyFill="1" applyBorder="1"/>
    <xf numFmtId="4" fontId="4" fillId="10" borderId="68" xfId="0" applyNumberFormat="1" applyFont="1" applyFill="1" applyBorder="1"/>
    <xf numFmtId="4" fontId="10" fillId="8" borderId="69" xfId="0" applyNumberFormat="1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5" fillId="5" borderId="23" xfId="0" applyFont="1" applyFill="1" applyBorder="1" applyAlignment="1">
      <alignment horizontal="center" vertical="top" wrapText="1"/>
    </xf>
    <xf numFmtId="0" fontId="5" fillId="5" borderId="23" xfId="0" applyFont="1" applyFill="1" applyBorder="1" applyAlignment="1">
      <alignment horizontal="left" vertical="top" wrapText="1"/>
    </xf>
    <xf numFmtId="0" fontId="5" fillId="5" borderId="39" xfId="0" applyFont="1" applyFill="1" applyBorder="1" applyAlignment="1">
      <alignment horizontal="center" vertical="top"/>
    </xf>
    <xf numFmtId="0" fontId="5" fillId="5" borderId="23" xfId="0" applyFont="1" applyFill="1" applyBorder="1" applyAlignment="1">
      <alignment horizontal="left" vertical="top"/>
    </xf>
    <xf numFmtId="9" fontId="15" fillId="0" borderId="8" xfId="2" applyNumberFormat="1" applyFont="1" applyFill="1" applyBorder="1" applyAlignment="1">
      <alignment horizontal="center" vertical="center"/>
    </xf>
    <xf numFmtId="43" fontId="15" fillId="0" borderId="26" xfId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5" borderId="26" xfId="0" applyFont="1" applyFill="1" applyBorder="1" applyAlignment="1">
      <alignment vertical="top" wrapText="1"/>
    </xf>
    <xf numFmtId="3" fontId="5" fillId="5" borderId="8" xfId="0" applyNumberFormat="1" applyFont="1" applyFill="1" applyBorder="1" applyAlignment="1">
      <alignment vertical="top" wrapText="1"/>
    </xf>
    <xf numFmtId="3" fontId="5" fillId="7" borderId="49" xfId="0" applyNumberFormat="1" applyFont="1" applyFill="1" applyBorder="1" applyAlignment="1">
      <alignment vertical="top" wrapText="1"/>
    </xf>
    <xf numFmtId="3" fontId="5" fillId="7" borderId="49" xfId="0" applyNumberFormat="1" applyFont="1" applyFill="1" applyBorder="1" applyAlignment="1">
      <alignment horizontal="left" vertical="top" wrapText="1"/>
    </xf>
    <xf numFmtId="3" fontId="5" fillId="7" borderId="51" xfId="0" applyNumberFormat="1" applyFont="1" applyFill="1" applyBorder="1" applyAlignment="1">
      <alignment wrapText="1"/>
    </xf>
    <xf numFmtId="0" fontId="5" fillId="5" borderId="35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26" xfId="0" applyFont="1" applyFill="1" applyBorder="1" applyAlignment="1">
      <alignment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7" borderId="49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23" xfId="0" applyFont="1" applyFill="1" applyBorder="1" applyAlignment="1">
      <alignment horizontal="center" vertical="top"/>
    </xf>
    <xf numFmtId="3" fontId="5" fillId="5" borderId="50" xfId="0" applyNumberFormat="1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5" fillId="5" borderId="58" xfId="0" applyFont="1" applyFill="1" applyBorder="1" applyAlignment="1">
      <alignment vertical="top" wrapText="1"/>
    </xf>
    <xf numFmtId="0" fontId="4" fillId="5" borderId="61" xfId="0" applyFont="1" applyFill="1" applyBorder="1" applyAlignment="1">
      <alignment vertical="top" wrapText="1"/>
    </xf>
    <xf numFmtId="0" fontId="5" fillId="5" borderId="55" xfId="0" applyFont="1" applyFill="1" applyBorder="1" applyAlignment="1">
      <alignment vertical="top" wrapText="1"/>
    </xf>
    <xf numFmtId="0" fontId="5" fillId="5" borderId="56" xfId="0" applyFont="1" applyFill="1" applyBorder="1" applyAlignment="1">
      <alignment vertical="top" wrapText="1"/>
    </xf>
    <xf numFmtId="0" fontId="5" fillId="5" borderId="41" xfId="0" applyFont="1" applyFill="1" applyBorder="1" applyAlignment="1">
      <alignment vertical="top" wrapText="1"/>
    </xf>
    <xf numFmtId="0" fontId="5" fillId="5" borderId="22" xfId="0" applyFont="1" applyFill="1" applyBorder="1" applyAlignment="1">
      <alignment vertical="top" wrapText="1"/>
    </xf>
    <xf numFmtId="0" fontId="5" fillId="5" borderId="23" xfId="0" applyFont="1" applyFill="1" applyBorder="1" applyAlignment="1">
      <alignment vertical="center" wrapText="1"/>
    </xf>
    <xf numFmtId="0" fontId="5" fillId="5" borderId="37" xfId="0" applyFont="1" applyFill="1" applyBorder="1" applyAlignment="1">
      <alignment vertical="top" wrapText="1"/>
    </xf>
    <xf numFmtId="6" fontId="5" fillId="5" borderId="2" xfId="0" applyNumberFormat="1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4" fontId="5" fillId="5" borderId="33" xfId="0" applyNumberFormat="1" applyFont="1" applyFill="1" applyBorder="1" applyAlignment="1">
      <alignment vertical="top"/>
    </xf>
    <xf numFmtId="0" fontId="5" fillId="5" borderId="70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top" wrapText="1"/>
    </xf>
    <xf numFmtId="0" fontId="4" fillId="5" borderId="32" xfId="0" applyFont="1" applyFill="1" applyBorder="1" applyAlignment="1">
      <alignment vertical="top" wrapText="1"/>
    </xf>
    <xf numFmtId="0" fontId="5" fillId="5" borderId="34" xfId="0" applyFont="1" applyFill="1" applyBorder="1" applyAlignment="1">
      <alignment vertical="top" wrapText="1"/>
    </xf>
    <xf numFmtId="0" fontId="8" fillId="5" borderId="4" xfId="0" applyFont="1" applyFill="1" applyBorder="1"/>
    <xf numFmtId="0" fontId="5" fillId="5" borderId="18" xfId="0" applyFont="1" applyFill="1" applyBorder="1" applyAlignment="1">
      <alignment vertical="center" wrapText="1"/>
    </xf>
    <xf numFmtId="0" fontId="5" fillId="5" borderId="64" xfId="0" applyFont="1" applyFill="1" applyBorder="1" applyAlignment="1">
      <alignment vertical="top" wrapText="1"/>
    </xf>
    <xf numFmtId="4" fontId="4" fillId="10" borderId="72" xfId="0" applyNumberFormat="1" applyFont="1" applyFill="1" applyBorder="1"/>
    <xf numFmtId="0" fontId="5" fillId="7" borderId="62" xfId="0" applyFont="1" applyFill="1" applyBorder="1" applyAlignment="1">
      <alignment vertical="top" wrapText="1"/>
    </xf>
    <xf numFmtId="43" fontId="5" fillId="7" borderId="19" xfId="1" applyFont="1" applyFill="1" applyBorder="1" applyAlignment="1">
      <alignment vertical="top"/>
    </xf>
    <xf numFmtId="0" fontId="8" fillId="5" borderId="37" xfId="0" applyFont="1" applyFill="1" applyBorder="1"/>
    <xf numFmtId="0" fontId="5" fillId="5" borderId="35" xfId="0" applyFont="1" applyFill="1" applyBorder="1" applyAlignment="1">
      <alignment horizontal="center" vertical="top"/>
    </xf>
    <xf numFmtId="0" fontId="5" fillId="5" borderId="35" xfId="0" applyFont="1" applyFill="1" applyBorder="1" applyAlignment="1">
      <alignment vertical="top"/>
    </xf>
    <xf numFmtId="0" fontId="5" fillId="7" borderId="62" xfId="0" applyFont="1" applyFill="1" applyBorder="1" applyAlignment="1">
      <alignment horizontal="left" vertical="top" wrapText="1"/>
    </xf>
    <xf numFmtId="0" fontId="8" fillId="5" borderId="5" xfId="0" applyFont="1" applyFill="1" applyBorder="1"/>
    <xf numFmtId="4" fontId="5" fillId="5" borderId="71" xfId="0" applyNumberFormat="1" applyFont="1" applyFill="1" applyBorder="1" applyAlignment="1">
      <alignment vertical="top"/>
    </xf>
    <xf numFmtId="0" fontId="5" fillId="5" borderId="43" xfId="0" applyFont="1" applyFill="1" applyBorder="1" applyAlignment="1">
      <alignment horizontal="center" vertical="top"/>
    </xf>
    <xf numFmtId="0" fontId="21" fillId="0" borderId="20" xfId="0" applyFont="1" applyBorder="1" applyAlignment="1">
      <alignment horizontal="justify" vertical="center"/>
    </xf>
    <xf numFmtId="0" fontId="21" fillId="0" borderId="24" xfId="0" applyFont="1" applyBorder="1" applyAlignment="1">
      <alignment horizontal="justify" vertical="center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horizontal="justify" vertical="center"/>
    </xf>
    <xf numFmtId="43" fontId="5" fillId="5" borderId="71" xfId="1" applyFont="1" applyFill="1" applyBorder="1" applyAlignment="1">
      <alignment vertical="top"/>
    </xf>
    <xf numFmtId="0" fontId="23" fillId="0" borderId="0" xfId="0" applyFont="1" applyFill="1"/>
    <xf numFmtId="43" fontId="22" fillId="9" borderId="38" xfId="1" applyFont="1" applyFill="1" applyBorder="1" applyAlignment="1">
      <alignment horizontal="right" vertical="top" wrapText="1"/>
    </xf>
    <xf numFmtId="43" fontId="24" fillId="6" borderId="21" xfId="1" applyFont="1" applyFill="1" applyBorder="1" applyAlignment="1">
      <alignment horizontal="right" vertical="top" wrapText="1"/>
    </xf>
    <xf numFmtId="4" fontId="25" fillId="8" borderId="53" xfId="0" applyNumberFormat="1" applyFont="1" applyFill="1" applyBorder="1" applyAlignment="1">
      <alignment vertical="top" wrapText="1"/>
    </xf>
    <xf numFmtId="43" fontId="5" fillId="0" borderId="0" xfId="1" applyFont="1" applyFill="1"/>
    <xf numFmtId="43" fontId="5" fillId="0" borderId="0" xfId="0" applyNumberFormat="1" applyFont="1" applyFill="1"/>
    <xf numFmtId="43" fontId="3" fillId="0" borderId="0" xfId="0" applyNumberFormat="1" applyFont="1" applyFill="1"/>
    <xf numFmtId="0" fontId="5" fillId="5" borderId="29" xfId="0" applyFont="1" applyFill="1" applyBorder="1" applyAlignment="1">
      <alignment horizontal="left" vertical="top" wrapText="1"/>
    </xf>
    <xf numFmtId="0" fontId="5" fillId="5" borderId="2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4" fillId="5" borderId="54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left" wrapText="1"/>
    </xf>
    <xf numFmtId="0" fontId="4" fillId="9" borderId="3" xfId="0" applyFont="1" applyFill="1" applyBorder="1" applyAlignment="1">
      <alignment horizontal="left" wrapText="1"/>
    </xf>
    <xf numFmtId="0" fontId="23" fillId="8" borderId="44" xfId="0" applyFont="1" applyFill="1" applyBorder="1" applyAlignment="1">
      <alignment horizontal="center"/>
    </xf>
    <xf numFmtId="0" fontId="23" fillId="8" borderId="45" xfId="0" applyFont="1" applyFill="1" applyBorder="1" applyAlignment="1">
      <alignment horizontal="center"/>
    </xf>
    <xf numFmtId="0" fontId="23" fillId="8" borderId="46" xfId="0" applyFont="1" applyFill="1" applyBorder="1" applyAlignment="1">
      <alignment horizontal="center"/>
    </xf>
    <xf numFmtId="0" fontId="25" fillId="3" borderId="47" xfId="0" applyFont="1" applyFill="1" applyBorder="1" applyAlignment="1">
      <alignment horizontal="center" vertical="top" wrapText="1"/>
    </xf>
    <xf numFmtId="0" fontId="25" fillId="3" borderId="45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5" fillId="7" borderId="42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top" wrapText="1"/>
    </xf>
    <xf numFmtId="0" fontId="5" fillId="6" borderId="40" xfId="0" applyFont="1" applyFill="1" applyBorder="1" applyAlignment="1">
      <alignment horizontal="center" vertical="top" wrapText="1"/>
    </xf>
    <xf numFmtId="0" fontId="4" fillId="6" borderId="40" xfId="0" applyFont="1" applyFill="1" applyBorder="1" applyAlignment="1">
      <alignment horizontal="center" vertical="top" wrapText="1"/>
    </xf>
    <xf numFmtId="0" fontId="5" fillId="10" borderId="64" xfId="0" applyFont="1" applyFill="1" applyBorder="1" applyAlignment="1">
      <alignment horizontal="center" vertical="top" wrapText="1"/>
    </xf>
    <xf numFmtId="0" fontId="5" fillId="10" borderId="63" xfId="0" applyFont="1" applyFill="1" applyBorder="1" applyAlignment="1">
      <alignment horizontal="center" vertical="top" wrapText="1"/>
    </xf>
    <xf numFmtId="0" fontId="4" fillId="10" borderId="63" xfId="0" applyFont="1" applyFill="1" applyBorder="1" applyAlignment="1">
      <alignment horizontal="center" vertical="top" wrapText="1"/>
    </xf>
    <xf numFmtId="0" fontId="5" fillId="5" borderId="17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5" borderId="35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26" xfId="0" applyFont="1" applyFill="1" applyBorder="1" applyAlignment="1">
      <alignment vertical="top" wrapText="1"/>
    </xf>
    <xf numFmtId="0" fontId="5" fillId="5" borderId="35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5" fillId="7" borderId="5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top" wrapText="1"/>
    </xf>
    <xf numFmtId="0" fontId="6" fillId="5" borderId="54" xfId="0" applyFont="1" applyFill="1" applyBorder="1" applyAlignment="1">
      <alignment horizontal="center" vertical="top" wrapText="1"/>
    </xf>
    <xf numFmtId="0" fontId="5" fillId="7" borderId="38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vertical="top" wrapText="1"/>
    </xf>
    <xf numFmtId="0" fontId="5" fillId="7" borderId="8" xfId="0" applyFont="1" applyFill="1" applyBorder="1" applyAlignment="1">
      <alignment vertical="top" wrapText="1"/>
    </xf>
    <xf numFmtId="0" fontId="5" fillId="7" borderId="14" xfId="0" applyFont="1" applyFill="1" applyBorder="1" applyAlignment="1">
      <alignment vertical="top" wrapText="1"/>
    </xf>
    <xf numFmtId="0" fontId="5" fillId="5" borderId="56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5" borderId="61" xfId="0" applyFont="1" applyFill="1" applyBorder="1" applyAlignment="1">
      <alignment horizontal="left" vertical="top" wrapText="1"/>
    </xf>
    <xf numFmtId="0" fontId="5" fillId="5" borderId="55" xfId="0" applyFont="1" applyFill="1" applyBorder="1" applyAlignment="1">
      <alignment horizontal="left" vertical="top" wrapText="1"/>
    </xf>
    <xf numFmtId="0" fontId="5" fillId="7" borderId="3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5" fillId="7" borderId="48" xfId="0" applyFont="1" applyFill="1" applyBorder="1" applyAlignment="1">
      <alignment horizontal="left" vertical="top" wrapText="1"/>
    </xf>
    <xf numFmtId="0" fontId="5" fillId="7" borderId="49" xfId="0" applyFont="1" applyFill="1" applyBorder="1" applyAlignment="1">
      <alignment horizontal="left" vertical="top" wrapText="1"/>
    </xf>
    <xf numFmtId="0" fontId="4" fillId="6" borderId="49" xfId="0" applyFont="1" applyFill="1" applyBorder="1" applyAlignment="1">
      <alignment horizontal="center" vertical="top" wrapText="1"/>
    </xf>
    <xf numFmtId="0" fontId="4" fillId="10" borderId="51" xfId="0" applyFont="1" applyFill="1" applyBorder="1" applyAlignment="1">
      <alignment horizontal="center" vertical="top" wrapText="1"/>
    </xf>
    <xf numFmtId="0" fontId="5" fillId="5" borderId="64" xfId="0" applyFont="1" applyFill="1" applyBorder="1" applyAlignment="1">
      <alignment horizontal="left" vertical="top" wrapText="1"/>
    </xf>
    <xf numFmtId="0" fontId="6" fillId="5" borderId="61" xfId="0" applyFont="1" applyFill="1" applyBorder="1" applyAlignment="1">
      <alignment horizontal="left" vertical="top" wrapText="1"/>
    </xf>
    <xf numFmtId="0" fontId="6" fillId="5" borderId="56" xfId="0" applyFont="1" applyFill="1" applyBorder="1" applyAlignment="1">
      <alignment horizontal="left" vertical="top" wrapText="1"/>
    </xf>
    <xf numFmtId="0" fontId="5" fillId="5" borderId="38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wrapText="1"/>
    </xf>
    <xf numFmtId="0" fontId="22" fillId="9" borderId="3" xfId="0" applyFont="1" applyFill="1" applyBorder="1" applyAlignment="1">
      <alignment horizontal="center" wrapText="1"/>
    </xf>
    <xf numFmtId="0" fontId="24" fillId="6" borderId="55" xfId="0" applyFont="1" applyFill="1" applyBorder="1" applyAlignment="1">
      <alignment horizontal="center" vertical="top" wrapText="1"/>
    </xf>
    <xf numFmtId="0" fontId="24" fillId="6" borderId="40" xfId="0" applyFont="1" applyFill="1" applyBorder="1" applyAlignment="1">
      <alignment horizontal="center" vertical="top" wrapText="1"/>
    </xf>
    <xf numFmtId="0" fontId="22" fillId="6" borderId="40" xfId="0" applyFont="1" applyFill="1" applyBorder="1" applyAlignment="1">
      <alignment horizontal="center" vertical="top" wrapText="1"/>
    </xf>
    <xf numFmtId="0" fontId="5" fillId="5" borderId="23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left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left" vertical="top" wrapText="1"/>
    </xf>
    <xf numFmtId="0" fontId="6" fillId="5" borderId="41" xfId="0" applyFont="1" applyFill="1" applyBorder="1" applyAlignment="1">
      <alignment horizontal="left" vertical="top" wrapText="1"/>
    </xf>
    <xf numFmtId="0" fontId="5" fillId="5" borderId="30" xfId="0" applyFont="1" applyFill="1" applyBorder="1" applyAlignment="1">
      <alignment horizontal="center" vertical="top" wrapText="1"/>
    </xf>
    <xf numFmtId="0" fontId="5" fillId="5" borderId="32" xfId="0" applyFont="1" applyFill="1" applyBorder="1" applyAlignment="1">
      <alignment horizontal="center" vertical="top" wrapText="1"/>
    </xf>
    <xf numFmtId="0" fontId="5" fillId="5" borderId="34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4" fillId="5" borderId="61" xfId="0" applyFont="1" applyFill="1" applyBorder="1" applyAlignment="1">
      <alignment horizontal="left" vertical="top" wrapText="1"/>
    </xf>
    <xf numFmtId="0" fontId="4" fillId="5" borderId="55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58" xfId="0" applyFont="1" applyFill="1" applyBorder="1" applyAlignment="1">
      <alignment horizontal="center" vertical="top" wrapText="1"/>
    </xf>
    <xf numFmtId="0" fontId="15" fillId="5" borderId="27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58" xfId="0" applyFont="1" applyFill="1" applyBorder="1" applyAlignment="1">
      <alignment horizontal="center"/>
    </xf>
    <xf numFmtId="0" fontId="15" fillId="5" borderId="62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4" fillId="5" borderId="10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/>
    </xf>
    <xf numFmtId="0" fontId="14" fillId="5" borderId="65" xfId="0" applyFont="1" applyFill="1" applyBorder="1" applyAlignment="1">
      <alignment horizontal="center"/>
    </xf>
    <xf numFmtId="0" fontId="14" fillId="5" borderId="44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wrapText="1"/>
    </xf>
    <xf numFmtId="0" fontId="16" fillId="5" borderId="35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5" borderId="60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40" xfId="0" applyFont="1" applyFill="1" applyBorder="1" applyAlignment="1">
      <alignment horizontal="center" vertical="center" wrapText="1"/>
    </xf>
    <xf numFmtId="0" fontId="14" fillId="9" borderId="4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9" fontId="15" fillId="0" borderId="8" xfId="2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62" xfId="0" applyFont="1" applyFill="1" applyBorder="1" applyAlignment="1">
      <alignment horizontal="center" vertical="center" wrapText="1"/>
    </xf>
    <xf numFmtId="0" fontId="17" fillId="11" borderId="44" xfId="0" applyFont="1" applyFill="1" applyBorder="1" applyAlignment="1">
      <alignment horizontal="center"/>
    </xf>
    <xf numFmtId="0" fontId="17" fillId="11" borderId="45" xfId="0" applyFont="1" applyFill="1" applyBorder="1" applyAlignment="1">
      <alignment horizontal="center"/>
    </xf>
    <xf numFmtId="0" fontId="17" fillId="11" borderId="46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top" wrapText="1"/>
    </xf>
    <xf numFmtId="0" fontId="10" fillId="3" borderId="45" xfId="0" applyFont="1" applyFill="1" applyBorder="1" applyAlignment="1">
      <alignment horizontal="center" vertical="top" wrapText="1"/>
    </xf>
    <xf numFmtId="0" fontId="10" fillId="3" borderId="46" xfId="0" applyFont="1" applyFill="1" applyBorder="1" applyAlignment="1">
      <alignment horizontal="center" vertical="top" wrapText="1"/>
    </xf>
    <xf numFmtId="0" fontId="18" fillId="7" borderId="26" xfId="0" applyFont="1" applyFill="1" applyBorder="1" applyAlignment="1">
      <alignment horizontal="center" vertical="top" wrapText="1"/>
    </xf>
    <xf numFmtId="0" fontId="18" fillId="7" borderId="23" xfId="0" applyFont="1" applyFill="1" applyBorder="1" applyAlignment="1">
      <alignment horizontal="center" vertical="top" wrapText="1"/>
    </xf>
    <xf numFmtId="0" fontId="18" fillId="7" borderId="1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center" vertical="top" wrapText="1"/>
    </xf>
    <xf numFmtId="0" fontId="6" fillId="5" borderId="28" xfId="0" applyFont="1" applyFill="1" applyBorder="1" applyAlignment="1">
      <alignment horizontal="center" vertical="top" wrapText="1"/>
    </xf>
    <xf numFmtId="0" fontId="5" fillId="5" borderId="35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left" vertical="top" wrapText="1"/>
    </xf>
    <xf numFmtId="0" fontId="5" fillId="10" borderId="41" xfId="0" applyFont="1" applyFill="1" applyBorder="1" applyAlignment="1">
      <alignment horizontal="center" vertical="top" wrapText="1"/>
    </xf>
    <xf numFmtId="0" fontId="4" fillId="10" borderId="41" xfId="0" applyFont="1" applyFill="1" applyBorder="1" applyAlignment="1">
      <alignment horizontal="center" vertical="top" wrapText="1"/>
    </xf>
    <xf numFmtId="0" fontId="4" fillId="10" borderId="50" xfId="0" applyFont="1" applyFill="1" applyBorder="1" applyAlignment="1">
      <alignment horizontal="center" vertical="top" wrapText="1"/>
    </xf>
    <xf numFmtId="0" fontId="5" fillId="5" borderId="54" xfId="0" applyFont="1" applyFill="1" applyBorder="1" applyAlignment="1">
      <alignment horizontal="left" vertical="top" wrapText="1"/>
    </xf>
    <xf numFmtId="0" fontId="5" fillId="5" borderId="56" xfId="0" applyFont="1" applyFill="1" applyBorder="1" applyAlignment="1">
      <alignment horizontal="center" vertical="top" wrapText="1"/>
    </xf>
    <xf numFmtId="0" fontId="5" fillId="5" borderId="41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vertical="top" wrapText="1"/>
    </xf>
    <xf numFmtId="0" fontId="5" fillId="5" borderId="50" xfId="0" applyFont="1" applyFill="1" applyBorder="1" applyAlignment="1">
      <alignment vertical="top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0" fillId="0" borderId="0" xfId="0" applyBorder="1"/>
    <xf numFmtId="43" fontId="0" fillId="0" borderId="0" xfId="1" applyFont="1" applyBorder="1"/>
    <xf numFmtId="43" fontId="11" fillId="0" borderId="0" xfId="0" applyNumberFormat="1" applyFont="1" applyBorder="1"/>
    <xf numFmtId="43" fontId="0" fillId="0" borderId="0" xfId="0" applyNumberFormat="1"/>
    <xf numFmtId="43" fontId="0" fillId="0" borderId="36" xfId="0" applyNumberFormat="1" applyBorder="1"/>
    <xf numFmtId="43" fontId="0" fillId="0" borderId="37" xfId="1" applyFont="1" applyBorder="1"/>
    <xf numFmtId="0" fontId="0" fillId="0" borderId="58" xfId="0" applyBorder="1"/>
    <xf numFmtId="43" fontId="11" fillId="0" borderId="36" xfId="1" applyFont="1" applyBorder="1"/>
    <xf numFmtId="0" fontId="0" fillId="0" borderId="36" xfId="0" applyBorder="1"/>
    <xf numFmtId="43" fontId="11" fillId="0" borderId="36" xfId="0" applyNumberFormat="1" applyFont="1" applyBorder="1"/>
    <xf numFmtId="43" fontId="11" fillId="0" borderId="0" xfId="1" applyFont="1" applyBorder="1"/>
    <xf numFmtId="43" fontId="0" fillId="0" borderId="23" xfId="1" applyFont="1" applyBorder="1"/>
    <xf numFmtId="43" fontId="0" fillId="0" borderId="35" xfId="1" applyFont="1" applyBorder="1"/>
    <xf numFmtId="43" fontId="11" fillId="0" borderId="23" xfId="1" applyFont="1" applyBorder="1"/>
    <xf numFmtId="43" fontId="11" fillId="0" borderId="23" xfId="0" applyNumberFormat="1" applyFont="1" applyBorder="1"/>
    <xf numFmtId="0" fontId="0" fillId="0" borderId="36" xfId="0" applyFill="1" applyBorder="1"/>
    <xf numFmtId="0" fontId="0" fillId="0" borderId="22" xfId="0" applyFill="1" applyBorder="1"/>
    <xf numFmtId="0" fontId="0" fillId="0" borderId="24" xfId="0" applyFill="1" applyBorder="1"/>
    <xf numFmtId="43" fontId="0" fillId="0" borderId="36" xfId="0" applyNumberFormat="1" applyFill="1" applyBorder="1"/>
    <xf numFmtId="43" fontId="0" fillId="0" borderId="22" xfId="0" applyNumberFormat="1" applyFill="1" applyBorder="1"/>
    <xf numFmtId="43" fontId="0" fillId="0" borderId="24" xfId="0" applyNumberFormat="1" applyFill="1" applyBorder="1"/>
    <xf numFmtId="43" fontId="0" fillId="0" borderId="58" xfId="0" applyNumberFormat="1" applyFill="1" applyBorder="1"/>
    <xf numFmtId="43" fontId="0" fillId="0" borderId="54" xfId="0" applyNumberFormat="1" applyFill="1" applyBorder="1"/>
    <xf numFmtId="43" fontId="0" fillId="0" borderId="17" xfId="0" applyNumberFormat="1" applyFill="1" applyBorder="1"/>
    <xf numFmtId="43" fontId="11" fillId="0" borderId="36" xfId="0" applyNumberFormat="1" applyFont="1" applyFill="1" applyBorder="1"/>
    <xf numFmtId="43" fontId="11" fillId="0" borderId="22" xfId="0" applyNumberFormat="1" applyFont="1" applyFill="1" applyBorder="1"/>
    <xf numFmtId="43" fontId="11" fillId="0" borderId="24" xfId="0" applyNumberFormat="1" applyFont="1" applyFill="1" applyBorder="1"/>
    <xf numFmtId="43" fontId="26" fillId="0" borderId="73" xfId="0" applyNumberFormat="1" applyFont="1" applyFill="1" applyBorder="1"/>
    <xf numFmtId="43" fontId="26" fillId="0" borderId="59" xfId="0" applyNumberFormat="1" applyFont="1" applyFill="1" applyBorder="1"/>
    <xf numFmtId="43" fontId="26" fillId="0" borderId="47" xfId="0" applyNumberFormat="1" applyFont="1" applyFill="1" applyBorder="1"/>
    <xf numFmtId="43" fontId="26" fillId="0" borderId="53" xfId="0" applyNumberFormat="1" applyFont="1" applyFill="1" applyBorder="1"/>
    <xf numFmtId="43" fontId="0" fillId="0" borderId="36" xfId="1" applyFont="1" applyFill="1" applyBorder="1"/>
    <xf numFmtId="43" fontId="0" fillId="0" borderId="22" xfId="1" applyFont="1" applyFill="1" applyBorder="1"/>
    <xf numFmtId="43" fontId="0" fillId="0" borderId="24" xfId="1" applyFont="1" applyFill="1" applyBorder="1"/>
    <xf numFmtId="43" fontId="0" fillId="0" borderId="58" xfId="1" applyFont="1" applyFill="1" applyBorder="1"/>
    <xf numFmtId="43" fontId="0" fillId="0" borderId="54" xfId="1" applyFont="1" applyFill="1" applyBorder="1"/>
    <xf numFmtId="43" fontId="0" fillId="0" borderId="17" xfId="1" applyFont="1" applyFill="1" applyBorder="1"/>
    <xf numFmtId="43" fontId="11" fillId="0" borderId="36" xfId="1" applyFont="1" applyFill="1" applyBorder="1"/>
    <xf numFmtId="43" fontId="11" fillId="0" borderId="22" xfId="1" applyFont="1" applyFill="1" applyBorder="1"/>
    <xf numFmtId="43" fontId="11" fillId="0" borderId="24" xfId="1" applyFont="1" applyFill="1" applyBorder="1"/>
    <xf numFmtId="43" fontId="26" fillId="10" borderId="0" xfId="0" applyNumberFormat="1" applyFont="1" applyFill="1" applyBorder="1"/>
    <xf numFmtId="43" fontId="26" fillId="10" borderId="0" xfId="0" applyNumberFormat="1" applyFont="1" applyFill="1"/>
    <xf numFmtId="0" fontId="11" fillId="10" borderId="30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/>
    </xf>
    <xf numFmtId="0" fontId="11" fillId="10" borderId="37" xfId="0" applyFont="1" applyFill="1" applyBorder="1" applyAlignment="1">
      <alignment horizontal="center"/>
    </xf>
    <xf numFmtId="0" fontId="11" fillId="10" borderId="58" xfId="0" applyFont="1" applyFill="1" applyBorder="1" applyAlignment="1">
      <alignment horizontal="center"/>
    </xf>
    <xf numFmtId="0" fontId="11" fillId="10" borderId="57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74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/>
    </xf>
    <xf numFmtId="0" fontId="0" fillId="10" borderId="37" xfId="0" applyFill="1" applyBorder="1"/>
    <xf numFmtId="43" fontId="0" fillId="10" borderId="0" xfId="0" applyNumberFormat="1" applyFill="1" applyBorder="1"/>
    <xf numFmtId="43" fontId="0" fillId="10" borderId="37" xfId="0" applyNumberFormat="1" applyFill="1" applyBorder="1"/>
    <xf numFmtId="43" fontId="11" fillId="10" borderId="0" xfId="0" applyNumberFormat="1" applyFont="1" applyFill="1" applyBorder="1"/>
    <xf numFmtId="0" fontId="0" fillId="10" borderId="0" xfId="0" applyFill="1" applyBorder="1"/>
    <xf numFmtId="43" fontId="0" fillId="10" borderId="0" xfId="1" applyFont="1" applyFill="1" applyBorder="1"/>
    <xf numFmtId="43" fontId="0" fillId="10" borderId="37" xfId="1" applyFont="1" applyFill="1" applyBorder="1"/>
    <xf numFmtId="43" fontId="11" fillId="10" borderId="0" xfId="1" applyFont="1" applyFill="1" applyBorder="1"/>
    <xf numFmtId="0" fontId="11" fillId="10" borderId="4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1" fillId="10" borderId="54" xfId="0" applyFont="1" applyFill="1" applyBorder="1" applyAlignment="1">
      <alignment horizontal="center"/>
    </xf>
    <xf numFmtId="0" fontId="0" fillId="10" borderId="74" xfId="0" applyFill="1" applyBorder="1"/>
    <xf numFmtId="43" fontId="0" fillId="0" borderId="22" xfId="1" applyFont="1" applyBorder="1"/>
    <xf numFmtId="43" fontId="0" fillId="0" borderId="33" xfId="0" applyNumberFormat="1" applyFill="1" applyBorder="1"/>
    <xf numFmtId="43" fontId="0" fillId="0" borderId="54" xfId="1" applyFont="1" applyBorder="1"/>
    <xf numFmtId="43" fontId="0" fillId="0" borderId="74" xfId="0" applyNumberFormat="1" applyFill="1" applyBorder="1"/>
    <xf numFmtId="43" fontId="11" fillId="0" borderId="22" xfId="1" applyFont="1" applyBorder="1"/>
    <xf numFmtId="43" fontId="11" fillId="0" borderId="33" xfId="0" applyNumberFormat="1" applyFont="1" applyFill="1" applyBorder="1"/>
    <xf numFmtId="0" fontId="0" fillId="0" borderId="33" xfId="0" applyFill="1" applyBorder="1"/>
    <xf numFmtId="43" fontId="11" fillId="0" borderId="22" xfId="0" applyNumberFormat="1" applyFont="1" applyBorder="1"/>
    <xf numFmtId="0" fontId="0" fillId="0" borderId="22" xfId="0" applyBorder="1"/>
    <xf numFmtId="43" fontId="0" fillId="0" borderId="33" xfId="1" applyFont="1" applyFill="1" applyBorder="1"/>
    <xf numFmtId="43" fontId="0" fillId="0" borderId="74" xfId="1" applyFont="1" applyFill="1" applyBorder="1"/>
    <xf numFmtId="43" fontId="11" fillId="0" borderId="33" xfId="1" applyFont="1" applyFill="1" applyBorder="1"/>
    <xf numFmtId="43" fontId="26" fillId="0" borderId="44" xfId="0" applyNumberFormat="1" applyFont="1" applyBorder="1"/>
    <xf numFmtId="43" fontId="26" fillId="0" borderId="45" xfId="0" applyNumberFormat="1" applyFont="1" applyBorder="1"/>
    <xf numFmtId="43" fontId="26" fillId="0" borderId="47" xfId="0" applyNumberFormat="1" applyFont="1" applyBorder="1"/>
    <xf numFmtId="43" fontId="26" fillId="0" borderId="65" xfId="0" applyNumberFormat="1" applyFont="1" applyFill="1" applyBorder="1"/>
    <xf numFmtId="43" fontId="26" fillId="0" borderId="59" xfId="0" applyNumberFormat="1" applyFont="1" applyBorder="1"/>
    <xf numFmtId="43" fontId="0" fillId="0" borderId="27" xfId="0" applyNumberFormat="1" applyBorder="1"/>
    <xf numFmtId="43" fontId="0" fillId="0" borderId="58" xfId="0" applyNumberFormat="1" applyBorder="1"/>
    <xf numFmtId="43" fontId="0" fillId="0" borderId="36" xfId="1" applyFont="1" applyBorder="1"/>
    <xf numFmtId="43" fontId="0" fillId="0" borderId="58" xfId="1" applyFont="1" applyBorder="1"/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/>
    </xf>
    <xf numFmtId="0" fontId="11" fillId="6" borderId="19" xfId="0" applyFont="1" applyFill="1" applyBorder="1" applyAlignment="1">
      <alignment horizontal="left"/>
    </xf>
    <xf numFmtId="43" fontId="27" fillId="6" borderId="10" xfId="0" applyNumberFormat="1" applyFont="1" applyFill="1" applyBorder="1"/>
    <xf numFmtId="43" fontId="27" fillId="6" borderId="11" xfId="0" applyNumberFormat="1" applyFont="1" applyFill="1" applyBorder="1"/>
    <xf numFmtId="43" fontId="27" fillId="6" borderId="43" xfId="0" applyNumberFormat="1" applyFont="1" applyFill="1" applyBorder="1"/>
    <xf numFmtId="43" fontId="27" fillId="6" borderId="15" xfId="0" applyNumberFormat="1" applyFont="1" applyFill="1" applyBorder="1"/>
    <xf numFmtId="43" fontId="27" fillId="6" borderId="12" xfId="0" applyNumberFormat="1" applyFont="1" applyFill="1" applyBorder="1"/>
    <xf numFmtId="43" fontId="27" fillId="6" borderId="0" xfId="0" applyNumberFormat="1" applyFont="1" applyFill="1"/>
    <xf numFmtId="43" fontId="27" fillId="6" borderId="34" xfId="0" applyNumberFormat="1" applyFont="1" applyFill="1" applyBorder="1"/>
    <xf numFmtId="43" fontId="27" fillId="6" borderId="28" xfId="0" applyNumberFormat="1" applyFont="1" applyFill="1" applyBorder="1"/>
    <xf numFmtId="0" fontId="11" fillId="6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789215</xdr:colOff>
      <xdr:row>0</xdr:row>
      <xdr:rowOff>48245</xdr:rowOff>
    </xdr:from>
    <xdr:to>
      <xdr:col>14</xdr:col>
      <xdr:colOff>1521897</xdr:colOff>
      <xdr:row>8</xdr:row>
      <xdr:rowOff>44868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940" y="48245"/>
          <a:ext cx="675532" cy="22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789215</xdr:colOff>
      <xdr:row>0</xdr:row>
      <xdr:rowOff>48245</xdr:rowOff>
    </xdr:from>
    <xdr:to>
      <xdr:col>14</xdr:col>
      <xdr:colOff>1521897</xdr:colOff>
      <xdr:row>8</xdr:row>
      <xdr:rowOff>44868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940" y="48245"/>
          <a:ext cx="675532" cy="22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789215</xdr:colOff>
      <xdr:row>0</xdr:row>
      <xdr:rowOff>48245</xdr:rowOff>
    </xdr:from>
    <xdr:to>
      <xdr:col>14</xdr:col>
      <xdr:colOff>1521897</xdr:colOff>
      <xdr:row>8</xdr:row>
      <xdr:rowOff>44868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940" y="48245"/>
          <a:ext cx="675532" cy="22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789215</xdr:colOff>
      <xdr:row>0</xdr:row>
      <xdr:rowOff>48245</xdr:rowOff>
    </xdr:from>
    <xdr:to>
      <xdr:col>14</xdr:col>
      <xdr:colOff>1521897</xdr:colOff>
      <xdr:row>8</xdr:row>
      <xdr:rowOff>44868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940" y="48245"/>
          <a:ext cx="675532" cy="22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6"/>
  <sheetViews>
    <sheetView topLeftCell="C1" zoomScale="70" zoomScaleNormal="70" workbookViewId="0">
      <selection activeCell="O109" sqref="O109"/>
    </sheetView>
  </sheetViews>
  <sheetFormatPr defaultColWidth="12.7109375" defaultRowHeight="15.75"/>
  <cols>
    <col min="1" max="1" width="33.28515625" style="1" customWidth="1"/>
    <col min="2" max="2" width="33.5703125" style="1" customWidth="1"/>
    <col min="3" max="3" width="33.7109375" style="1" customWidth="1"/>
    <col min="4" max="4" width="41.140625" style="1" customWidth="1"/>
    <col min="5" max="5" width="14.7109375" style="2" customWidth="1"/>
    <col min="6" max="6" width="4" style="2" hidden="1" customWidth="1"/>
    <col min="7" max="9" width="3.5703125" style="2" hidden="1" customWidth="1"/>
    <col min="10" max="10" width="17.28515625" style="2" hidden="1" customWidth="1"/>
    <col min="11" max="12" width="15" style="2" hidden="1" customWidth="1"/>
    <col min="13" max="13" width="13.5703125" style="2" customWidth="1"/>
    <col min="14" max="14" width="25.5703125" style="2" customWidth="1"/>
    <col min="15" max="15" width="22" style="2" customWidth="1"/>
    <col min="16" max="16" width="18" style="1" customWidth="1"/>
    <col min="17" max="16384" width="12.7109375" style="1"/>
  </cols>
  <sheetData>
    <row r="1" spans="1:15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5">
      <c r="A3" s="401" t="s">
        <v>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5" ht="30.75" customHeight="1">
      <c r="A5" s="3" t="s">
        <v>2</v>
      </c>
      <c r="B5" s="184">
        <v>2015</v>
      </c>
      <c r="D5" s="3" t="s">
        <v>3</v>
      </c>
      <c r="E5" s="416" t="s">
        <v>4</v>
      </c>
      <c r="F5" s="416"/>
      <c r="G5" s="416"/>
      <c r="H5" s="416"/>
      <c r="I5" s="416"/>
      <c r="J5" s="416"/>
      <c r="K5" s="416"/>
      <c r="L5" s="416"/>
      <c r="M5" s="416"/>
      <c r="N5" s="184"/>
      <c r="O5" s="184"/>
    </row>
    <row r="6" spans="1:15" ht="15.75" customHeight="1">
      <c r="A6" s="3" t="s">
        <v>5</v>
      </c>
      <c r="B6" s="402" t="s">
        <v>6</v>
      </c>
      <c r="C6" s="402"/>
      <c r="D6" s="5" t="s">
        <v>7</v>
      </c>
      <c r="E6" s="6" t="s">
        <v>8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1.5">
      <c r="A7" s="8" t="s">
        <v>9</v>
      </c>
      <c r="B7" s="9">
        <v>80822</v>
      </c>
      <c r="C7" s="10"/>
      <c r="D7" s="11"/>
      <c r="E7" s="12"/>
      <c r="F7" s="12"/>
      <c r="G7" s="12"/>
      <c r="H7" s="12"/>
      <c r="I7" s="12"/>
      <c r="J7" s="12"/>
      <c r="K7" s="13"/>
      <c r="L7" s="13"/>
      <c r="M7" s="13"/>
      <c r="N7" s="4"/>
      <c r="O7" s="4"/>
    </row>
    <row r="8" spans="1:15" ht="31.5">
      <c r="A8" s="8" t="s">
        <v>10</v>
      </c>
      <c r="B8" s="12" t="s">
        <v>11</v>
      </c>
      <c r="C8" s="14"/>
      <c r="D8" s="3" t="s">
        <v>12</v>
      </c>
      <c r="E8" s="4"/>
      <c r="F8" s="4"/>
      <c r="G8" s="4"/>
      <c r="H8" s="4"/>
      <c r="I8" s="4"/>
      <c r="J8" s="4"/>
      <c r="K8" s="4"/>
      <c r="L8" s="4"/>
      <c r="M8" s="4"/>
      <c r="N8" s="4"/>
      <c r="O8" s="184"/>
    </row>
    <row r="9" spans="1:15" ht="16.5" thickBot="1">
      <c r="A9" s="15"/>
      <c r="B9" s="15"/>
      <c r="C9" s="15"/>
    </row>
    <row r="10" spans="1:15" ht="15.75" customHeight="1">
      <c r="A10" s="403" t="s">
        <v>13</v>
      </c>
      <c r="B10" s="406" t="s">
        <v>14</v>
      </c>
      <c r="C10" s="403" t="s">
        <v>15</v>
      </c>
      <c r="D10" s="409" t="s">
        <v>16</v>
      </c>
      <c r="E10" s="409" t="s">
        <v>17</v>
      </c>
      <c r="F10" s="185"/>
      <c r="G10" s="185"/>
      <c r="H10" s="185"/>
      <c r="I10" s="185"/>
      <c r="J10" s="406" t="s">
        <v>18</v>
      </c>
      <c r="K10" s="412" t="s">
        <v>173</v>
      </c>
      <c r="L10" s="413"/>
      <c r="M10" s="413"/>
      <c r="N10" s="413"/>
      <c r="O10" s="413"/>
    </row>
    <row r="11" spans="1:15" ht="16.5" thickBot="1">
      <c r="A11" s="404"/>
      <c r="B11" s="407"/>
      <c r="C11" s="404"/>
      <c r="D11" s="410"/>
      <c r="E11" s="410"/>
      <c r="F11" s="417">
        <v>2015</v>
      </c>
      <c r="G11" s="417"/>
      <c r="H11" s="417"/>
      <c r="I11" s="417"/>
      <c r="J11" s="407"/>
      <c r="K11" s="414"/>
      <c r="L11" s="415"/>
      <c r="M11" s="415"/>
      <c r="N11" s="415"/>
      <c r="O11" s="415"/>
    </row>
    <row r="12" spans="1:15" ht="31.5" thickBot="1">
      <c r="A12" s="405"/>
      <c r="B12" s="408"/>
      <c r="C12" s="405"/>
      <c r="D12" s="411"/>
      <c r="E12" s="411"/>
      <c r="F12" s="59" t="s">
        <v>19</v>
      </c>
      <c r="G12" s="59" t="s">
        <v>20</v>
      </c>
      <c r="H12" s="59" t="s">
        <v>21</v>
      </c>
      <c r="I12" s="59" t="s">
        <v>22</v>
      </c>
      <c r="J12" s="411"/>
      <c r="K12" s="60" t="s">
        <v>23</v>
      </c>
      <c r="L12" s="61" t="s">
        <v>24</v>
      </c>
      <c r="M12" s="61" t="s">
        <v>25</v>
      </c>
      <c r="N12" s="61" t="s">
        <v>26</v>
      </c>
      <c r="O12" s="62" t="s">
        <v>27</v>
      </c>
    </row>
    <row r="13" spans="1:15" s="17" customFormat="1" ht="60" customHeight="1">
      <c r="A13" s="394" t="s">
        <v>28</v>
      </c>
      <c r="B13" s="396" t="s">
        <v>29</v>
      </c>
      <c r="C13" s="390" t="s">
        <v>30</v>
      </c>
      <c r="D13" s="187" t="s">
        <v>31</v>
      </c>
      <c r="E13" s="388" t="s">
        <v>32</v>
      </c>
      <c r="F13" s="16" t="s">
        <v>33</v>
      </c>
      <c r="G13" s="16" t="s">
        <v>33</v>
      </c>
      <c r="H13" s="16"/>
      <c r="I13" s="16"/>
      <c r="J13" s="306" t="s">
        <v>34</v>
      </c>
      <c r="K13" s="363">
        <v>30000</v>
      </c>
      <c r="L13" s="366">
        <v>10480</v>
      </c>
      <c r="M13" s="56">
        <v>71300</v>
      </c>
      <c r="N13" s="220" t="s">
        <v>35</v>
      </c>
      <c r="O13" s="206">
        <v>15000</v>
      </c>
    </row>
    <row r="14" spans="1:15" s="17" customFormat="1" ht="75">
      <c r="A14" s="395"/>
      <c r="B14" s="397"/>
      <c r="C14" s="392"/>
      <c r="D14" s="188" t="s">
        <v>36</v>
      </c>
      <c r="E14" s="330"/>
      <c r="F14" s="18" t="s">
        <v>33</v>
      </c>
      <c r="G14" s="18"/>
      <c r="H14" s="18"/>
      <c r="I14" s="18"/>
      <c r="J14" s="307"/>
      <c r="K14" s="364"/>
      <c r="L14" s="367"/>
      <c r="M14" s="51">
        <v>71600</v>
      </c>
      <c r="N14" s="24" t="s">
        <v>140</v>
      </c>
      <c r="O14" s="207">
        <v>10000</v>
      </c>
    </row>
    <row r="15" spans="1:15" s="17" customFormat="1" ht="75">
      <c r="A15" s="186" t="s">
        <v>38</v>
      </c>
      <c r="B15" s="397"/>
      <c r="C15" s="392"/>
      <c r="D15" s="188" t="s">
        <v>39</v>
      </c>
      <c r="E15" s="330"/>
      <c r="F15" s="18" t="s">
        <v>33</v>
      </c>
      <c r="G15" s="18" t="s">
        <v>33</v>
      </c>
      <c r="H15" s="18" t="s">
        <v>33</v>
      </c>
      <c r="I15" s="18" t="s">
        <v>33</v>
      </c>
      <c r="J15" s="307"/>
      <c r="K15" s="364"/>
      <c r="L15" s="367"/>
      <c r="M15" s="51">
        <v>72800</v>
      </c>
      <c r="N15" s="24" t="s">
        <v>37</v>
      </c>
      <c r="O15" s="207">
        <v>65000</v>
      </c>
    </row>
    <row r="16" spans="1:15" s="17" customFormat="1" ht="45" customHeight="1">
      <c r="A16" s="346" t="s">
        <v>41</v>
      </c>
      <c r="B16" s="418" t="s">
        <v>42</v>
      </c>
      <c r="C16" s="392"/>
      <c r="D16" s="188" t="s">
        <v>43</v>
      </c>
      <c r="E16" s="330"/>
      <c r="F16" s="18" t="s">
        <v>33</v>
      </c>
      <c r="G16" s="20" t="s">
        <v>33</v>
      </c>
      <c r="H16" s="20" t="s">
        <v>33</v>
      </c>
      <c r="I16" s="20" t="s">
        <v>33</v>
      </c>
      <c r="J16" s="307"/>
      <c r="K16" s="364"/>
      <c r="L16" s="367"/>
      <c r="M16" s="221">
        <v>75700</v>
      </c>
      <c r="N16" s="24" t="s">
        <v>40</v>
      </c>
      <c r="O16" s="212"/>
    </row>
    <row r="17" spans="1:15" s="17" customFormat="1" ht="60.75" thickBot="1">
      <c r="A17" s="346"/>
      <c r="B17" s="419"/>
      <c r="C17" s="393"/>
      <c r="D17" s="189" t="s">
        <v>44</v>
      </c>
      <c r="E17" s="389"/>
      <c r="F17" s="27" t="s">
        <v>33</v>
      </c>
      <c r="G17" s="58" t="s">
        <v>33</v>
      </c>
      <c r="H17" s="58"/>
      <c r="I17" s="58"/>
      <c r="J17" s="308"/>
      <c r="K17" s="365"/>
      <c r="L17" s="368"/>
      <c r="M17" s="68"/>
      <c r="N17" s="47"/>
      <c r="O17" s="209"/>
    </row>
    <row r="18" spans="1:15" s="17" customFormat="1" ht="60" customHeight="1">
      <c r="A18" s="193" t="s">
        <v>45</v>
      </c>
      <c r="B18" s="63" t="s">
        <v>46</v>
      </c>
      <c r="C18" s="390" t="s">
        <v>47</v>
      </c>
      <c r="D18" s="187" t="s">
        <v>48</v>
      </c>
      <c r="E18" s="388" t="s">
        <v>32</v>
      </c>
      <c r="F18" s="16" t="s">
        <v>33</v>
      </c>
      <c r="G18" s="16" t="s">
        <v>33</v>
      </c>
      <c r="H18" s="16"/>
      <c r="I18" s="16"/>
      <c r="J18" s="306" t="s">
        <v>34</v>
      </c>
      <c r="K18" s="363">
        <v>30000</v>
      </c>
      <c r="L18" s="366">
        <v>10480</v>
      </c>
      <c r="M18" s="56">
        <v>71300</v>
      </c>
      <c r="N18" s="43" t="s">
        <v>35</v>
      </c>
      <c r="O18" s="206"/>
    </row>
    <row r="19" spans="1:15" s="17" customFormat="1" ht="15.75" customHeight="1">
      <c r="A19" s="191" t="s">
        <v>50</v>
      </c>
      <c r="B19" s="64"/>
      <c r="C19" s="392"/>
      <c r="D19" s="381" t="s">
        <v>49</v>
      </c>
      <c r="E19" s="330"/>
      <c r="F19" s="18" t="s">
        <v>33</v>
      </c>
      <c r="G19" s="18" t="s">
        <v>33</v>
      </c>
      <c r="H19" s="18" t="s">
        <v>33</v>
      </c>
      <c r="I19" s="18" t="s">
        <v>33</v>
      </c>
      <c r="J19" s="307"/>
      <c r="K19" s="364"/>
      <c r="L19" s="367"/>
      <c r="M19" s="51">
        <v>71600</v>
      </c>
      <c r="N19" s="44" t="s">
        <v>162</v>
      </c>
      <c r="O19" s="207">
        <v>7675</v>
      </c>
    </row>
    <row r="20" spans="1:15" s="17" customFormat="1" ht="15.75" customHeight="1">
      <c r="A20" s="398" t="s">
        <v>52</v>
      </c>
      <c r="B20" s="65"/>
      <c r="C20" s="392"/>
      <c r="D20" s="381"/>
      <c r="E20" s="330"/>
      <c r="F20" s="18"/>
      <c r="G20" s="18"/>
      <c r="H20" s="18"/>
      <c r="I20" s="18"/>
      <c r="J20" s="307"/>
      <c r="K20" s="364"/>
      <c r="L20" s="367"/>
      <c r="M20" s="51"/>
      <c r="N20" s="44"/>
      <c r="O20" s="207"/>
    </row>
    <row r="21" spans="1:15" s="17" customFormat="1" ht="30">
      <c r="A21" s="398"/>
      <c r="B21" s="65"/>
      <c r="C21" s="392"/>
      <c r="D21" s="188" t="s">
        <v>51</v>
      </c>
      <c r="E21" s="330"/>
      <c r="F21" s="18" t="s">
        <v>33</v>
      </c>
      <c r="G21" s="18" t="s">
        <v>33</v>
      </c>
      <c r="H21" s="18" t="s">
        <v>33</v>
      </c>
      <c r="I21" s="18" t="s">
        <v>33</v>
      </c>
      <c r="J21" s="307"/>
      <c r="K21" s="364"/>
      <c r="L21" s="367"/>
      <c r="M21" s="51"/>
      <c r="N21" s="44"/>
      <c r="O21" s="207"/>
    </row>
    <row r="22" spans="1:15" s="17" customFormat="1" ht="30.75" thickBot="1">
      <c r="A22" s="398"/>
      <c r="B22" s="65"/>
      <c r="C22" s="393"/>
      <c r="D22" s="189" t="s">
        <v>53</v>
      </c>
      <c r="E22" s="389"/>
      <c r="F22" s="27" t="s">
        <v>33</v>
      </c>
      <c r="G22" s="27" t="s">
        <v>33</v>
      </c>
      <c r="H22" s="27" t="s">
        <v>33</v>
      </c>
      <c r="I22" s="27" t="s">
        <v>33</v>
      </c>
      <c r="J22" s="308"/>
      <c r="K22" s="365"/>
      <c r="L22" s="368"/>
      <c r="M22" s="51">
        <v>75700</v>
      </c>
      <c r="N22" s="44" t="s">
        <v>40</v>
      </c>
      <c r="O22" s="207">
        <v>1000</v>
      </c>
    </row>
    <row r="23" spans="1:15" s="17" customFormat="1" ht="30" customHeight="1">
      <c r="A23" s="398"/>
      <c r="B23" s="65"/>
      <c r="C23" s="385" t="s">
        <v>54</v>
      </c>
      <c r="D23" s="187" t="s">
        <v>55</v>
      </c>
      <c r="E23" s="388" t="s">
        <v>56</v>
      </c>
      <c r="F23" s="16" t="s">
        <v>33</v>
      </c>
      <c r="G23" s="16" t="s">
        <v>33</v>
      </c>
      <c r="H23" s="16" t="s">
        <v>33</v>
      </c>
      <c r="I23" s="16" t="s">
        <v>33</v>
      </c>
      <c r="J23" s="306" t="s">
        <v>34</v>
      </c>
      <c r="K23" s="363">
        <v>30000</v>
      </c>
      <c r="L23" s="366">
        <v>10480</v>
      </c>
      <c r="M23" s="56">
        <v>71300</v>
      </c>
      <c r="N23" s="43" t="s">
        <v>35</v>
      </c>
      <c r="O23" s="213"/>
    </row>
    <row r="24" spans="1:15" s="17" customFormat="1">
      <c r="A24" s="398"/>
      <c r="B24" s="65"/>
      <c r="C24" s="386"/>
      <c r="D24" s="188" t="s">
        <v>57</v>
      </c>
      <c r="E24" s="330"/>
      <c r="F24" s="18" t="s">
        <v>33</v>
      </c>
      <c r="G24" s="18" t="s">
        <v>33</v>
      </c>
      <c r="H24" s="18"/>
      <c r="I24" s="18"/>
      <c r="J24" s="307"/>
      <c r="K24" s="364"/>
      <c r="L24" s="367"/>
      <c r="M24" s="51">
        <v>72200</v>
      </c>
      <c r="N24" s="24" t="s">
        <v>154</v>
      </c>
      <c r="O24" s="212"/>
    </row>
    <row r="25" spans="1:15" s="17" customFormat="1" ht="30">
      <c r="A25" s="398"/>
      <c r="B25" s="65"/>
      <c r="C25" s="386"/>
      <c r="D25" s="188" t="s">
        <v>58</v>
      </c>
      <c r="E25" s="330"/>
      <c r="F25" s="18" t="s">
        <v>33</v>
      </c>
      <c r="G25" s="18" t="s">
        <v>33</v>
      </c>
      <c r="H25" s="18" t="s">
        <v>33</v>
      </c>
      <c r="I25" s="18" t="s">
        <v>33</v>
      </c>
      <c r="J25" s="307"/>
      <c r="K25" s="364"/>
      <c r="L25" s="367"/>
      <c r="M25" s="51">
        <v>72600</v>
      </c>
      <c r="N25" s="24" t="s">
        <v>64</v>
      </c>
      <c r="O25" s="212"/>
    </row>
    <row r="26" spans="1:15" s="17" customFormat="1" ht="30">
      <c r="A26" s="398"/>
      <c r="B26" s="65"/>
      <c r="C26" s="386"/>
      <c r="D26" s="196" t="s">
        <v>60</v>
      </c>
      <c r="E26" s="330"/>
      <c r="F26" s="18" t="s">
        <v>33</v>
      </c>
      <c r="G26" s="18" t="s">
        <v>33</v>
      </c>
      <c r="H26" s="18"/>
      <c r="I26" s="18"/>
      <c r="J26" s="307"/>
      <c r="K26" s="364"/>
      <c r="L26" s="367"/>
      <c r="M26" s="51">
        <v>72400</v>
      </c>
      <c r="N26" s="24" t="s">
        <v>62</v>
      </c>
      <c r="O26" s="212"/>
    </row>
    <row r="27" spans="1:15" s="17" customFormat="1" ht="30">
      <c r="A27" s="398"/>
      <c r="B27" s="65"/>
      <c r="C27" s="386"/>
      <c r="D27" s="188" t="s">
        <v>61</v>
      </c>
      <c r="E27" s="330"/>
      <c r="F27" s="18" t="s">
        <v>33</v>
      </c>
      <c r="G27" s="18" t="s">
        <v>33</v>
      </c>
      <c r="H27" s="18"/>
      <c r="I27" s="18"/>
      <c r="J27" s="307"/>
      <c r="K27" s="364"/>
      <c r="L27" s="367"/>
      <c r="M27" s="51"/>
      <c r="N27" s="24"/>
      <c r="O27" s="46"/>
    </row>
    <row r="28" spans="1:15" s="17" customFormat="1" ht="30">
      <c r="A28" s="398"/>
      <c r="B28" s="65"/>
      <c r="C28" s="386"/>
      <c r="D28" s="188" t="s">
        <v>153</v>
      </c>
      <c r="E28" s="330"/>
      <c r="F28" s="18"/>
      <c r="G28" s="18"/>
      <c r="H28" s="18"/>
      <c r="I28" s="18"/>
      <c r="J28" s="307"/>
      <c r="K28" s="364"/>
      <c r="L28" s="367"/>
      <c r="M28" s="51">
        <v>74200</v>
      </c>
      <c r="N28" s="24" t="s">
        <v>59</v>
      </c>
      <c r="O28" s="212"/>
    </row>
    <row r="29" spans="1:15" s="17" customFormat="1" ht="45.75" thickBot="1">
      <c r="A29" s="398"/>
      <c r="B29" s="65"/>
      <c r="C29" s="387"/>
      <c r="D29" s="189" t="s">
        <v>159</v>
      </c>
      <c r="E29" s="389"/>
      <c r="F29" s="27"/>
      <c r="G29" s="27"/>
      <c r="H29" s="27"/>
      <c r="I29" s="27"/>
      <c r="J29" s="308"/>
      <c r="K29" s="365"/>
      <c r="L29" s="368"/>
      <c r="M29" s="57"/>
      <c r="N29" s="48"/>
      <c r="O29" s="210"/>
    </row>
    <row r="30" spans="1:15" s="17" customFormat="1" ht="30" customHeight="1">
      <c r="A30" s="398"/>
      <c r="B30" s="65"/>
      <c r="C30" s="390" t="s">
        <v>65</v>
      </c>
      <c r="D30" s="187" t="s">
        <v>160</v>
      </c>
      <c r="E30" s="359" t="s">
        <v>66</v>
      </c>
      <c r="F30" s="16" t="s">
        <v>63</v>
      </c>
      <c r="G30" s="16" t="s">
        <v>63</v>
      </c>
      <c r="H30" s="16" t="s">
        <v>63</v>
      </c>
      <c r="I30" s="16" t="s">
        <v>63</v>
      </c>
      <c r="J30" s="306" t="s">
        <v>66</v>
      </c>
      <c r="K30" s="363">
        <v>30000</v>
      </c>
      <c r="L30" s="366">
        <v>10480</v>
      </c>
      <c r="M30" s="56">
        <v>61100</v>
      </c>
      <c r="N30" s="220" t="s">
        <v>158</v>
      </c>
      <c r="O30" s="206">
        <v>54000</v>
      </c>
    </row>
    <row r="31" spans="1:15" s="17" customFormat="1" ht="30">
      <c r="A31" s="398"/>
      <c r="B31" s="65"/>
      <c r="C31" s="391"/>
      <c r="D31" s="188" t="s">
        <v>161</v>
      </c>
      <c r="E31" s="360"/>
      <c r="F31" s="18"/>
      <c r="G31" s="18"/>
      <c r="H31" s="18"/>
      <c r="I31" s="18"/>
      <c r="J31" s="307"/>
      <c r="K31" s="364"/>
      <c r="L31" s="367"/>
      <c r="M31" s="51">
        <v>71300</v>
      </c>
      <c r="N31" s="24" t="s">
        <v>155</v>
      </c>
      <c r="O31" s="207">
        <v>95000</v>
      </c>
    </row>
    <row r="32" spans="1:15" s="17" customFormat="1" ht="30">
      <c r="A32" s="398"/>
      <c r="B32" s="65"/>
      <c r="C32" s="392"/>
      <c r="D32" s="188" t="s">
        <v>164</v>
      </c>
      <c r="E32" s="360"/>
      <c r="F32" s="18" t="s">
        <v>63</v>
      </c>
      <c r="G32" s="18" t="s">
        <v>63</v>
      </c>
      <c r="H32" s="18" t="s">
        <v>63</v>
      </c>
      <c r="I32" s="18" t="s">
        <v>63</v>
      </c>
      <c r="J32" s="307"/>
      <c r="K32" s="364"/>
      <c r="L32" s="367"/>
      <c r="M32" s="376">
        <v>71400</v>
      </c>
      <c r="N32" s="376" t="s">
        <v>67</v>
      </c>
      <c r="O32" s="207">
        <v>70000</v>
      </c>
    </row>
    <row r="33" spans="1:15" s="17" customFormat="1" ht="30">
      <c r="A33" s="398"/>
      <c r="B33" s="65"/>
      <c r="C33" s="392"/>
      <c r="D33" s="188" t="s">
        <v>165</v>
      </c>
      <c r="E33" s="360"/>
      <c r="F33" s="18" t="s">
        <v>63</v>
      </c>
      <c r="G33" s="18" t="s">
        <v>63</v>
      </c>
      <c r="H33" s="18" t="s">
        <v>63</v>
      </c>
      <c r="I33" s="18" t="s">
        <v>63</v>
      </c>
      <c r="J33" s="307"/>
      <c r="K33" s="364"/>
      <c r="L33" s="367"/>
      <c r="M33" s="376"/>
      <c r="N33" s="376"/>
      <c r="O33" s="207"/>
    </row>
    <row r="34" spans="1:15" s="17" customFormat="1" ht="30">
      <c r="A34" s="398"/>
      <c r="B34" s="65"/>
      <c r="C34" s="392"/>
      <c r="D34" s="188" t="s">
        <v>166</v>
      </c>
      <c r="E34" s="360"/>
      <c r="F34" s="18" t="s">
        <v>63</v>
      </c>
      <c r="G34" s="18" t="s">
        <v>63</v>
      </c>
      <c r="H34" s="18" t="s">
        <v>63</v>
      </c>
      <c r="I34" s="18" t="s">
        <v>63</v>
      </c>
      <c r="J34" s="307"/>
      <c r="K34" s="364"/>
      <c r="L34" s="367"/>
      <c r="M34" s="376"/>
      <c r="N34" s="376"/>
      <c r="O34" s="207"/>
    </row>
    <row r="35" spans="1:15" s="17" customFormat="1" ht="30">
      <c r="A35" s="398"/>
      <c r="B35" s="65"/>
      <c r="C35" s="392"/>
      <c r="D35" s="188" t="s">
        <v>167</v>
      </c>
      <c r="E35" s="360"/>
      <c r="F35" s="18" t="s">
        <v>63</v>
      </c>
      <c r="G35" s="18" t="s">
        <v>63</v>
      </c>
      <c r="H35" s="18" t="s">
        <v>63</v>
      </c>
      <c r="I35" s="18" t="s">
        <v>63</v>
      </c>
      <c r="J35" s="307"/>
      <c r="K35" s="364"/>
      <c r="L35" s="367"/>
      <c r="M35" s="376"/>
      <c r="N35" s="376"/>
      <c r="O35" s="207"/>
    </row>
    <row r="36" spans="1:15" s="17" customFormat="1" ht="30">
      <c r="A36" s="398"/>
      <c r="B36" s="65"/>
      <c r="C36" s="392"/>
      <c r="D36" s="188" t="s">
        <v>168</v>
      </c>
      <c r="E36" s="360"/>
      <c r="F36" s="18" t="s">
        <v>63</v>
      </c>
      <c r="G36" s="18" t="s">
        <v>63</v>
      </c>
      <c r="H36" s="18" t="s">
        <v>63</v>
      </c>
      <c r="I36" s="18" t="s">
        <v>63</v>
      </c>
      <c r="J36" s="307"/>
      <c r="K36" s="364"/>
      <c r="L36" s="367"/>
      <c r="M36" s="51">
        <v>72100</v>
      </c>
      <c r="N36" s="222" t="s">
        <v>156</v>
      </c>
      <c r="O36" s="207">
        <v>10340</v>
      </c>
    </row>
    <row r="37" spans="1:15" s="17" customFormat="1" ht="30">
      <c r="A37" s="398"/>
      <c r="B37" s="65"/>
      <c r="C37" s="392"/>
      <c r="D37" s="188" t="s">
        <v>70</v>
      </c>
      <c r="E37" s="360"/>
      <c r="F37" s="18"/>
      <c r="G37" s="18"/>
      <c r="H37" s="18"/>
      <c r="I37" s="18"/>
      <c r="J37" s="307"/>
      <c r="K37" s="364"/>
      <c r="L37" s="367"/>
      <c r="M37" s="51">
        <v>72200</v>
      </c>
      <c r="N37" s="24" t="s">
        <v>221</v>
      </c>
      <c r="O37" s="207">
        <v>29660</v>
      </c>
    </row>
    <row r="38" spans="1:15" s="17" customFormat="1" ht="30">
      <c r="A38" s="398"/>
      <c r="B38" s="65"/>
      <c r="C38" s="392"/>
      <c r="D38" s="188" t="s">
        <v>157</v>
      </c>
      <c r="E38" s="360"/>
      <c r="F38" s="18" t="s">
        <v>63</v>
      </c>
      <c r="G38" s="18" t="s">
        <v>63</v>
      </c>
      <c r="H38" s="18" t="s">
        <v>63</v>
      </c>
      <c r="I38" s="18" t="s">
        <v>63</v>
      </c>
      <c r="J38" s="307"/>
      <c r="K38" s="364"/>
      <c r="L38" s="367"/>
      <c r="M38" s="221">
        <v>72400</v>
      </c>
      <c r="N38" s="24" t="s">
        <v>163</v>
      </c>
      <c r="O38" s="207">
        <v>500</v>
      </c>
    </row>
    <row r="39" spans="1:15" s="17" customFormat="1" ht="30">
      <c r="A39" s="398"/>
      <c r="B39" s="65"/>
      <c r="C39" s="392"/>
      <c r="D39" s="188"/>
      <c r="E39" s="360"/>
      <c r="F39" s="18"/>
      <c r="G39" s="18"/>
      <c r="H39" s="18"/>
      <c r="I39" s="18"/>
      <c r="J39" s="307"/>
      <c r="K39" s="364"/>
      <c r="L39" s="367"/>
      <c r="M39" s="221">
        <v>72800</v>
      </c>
      <c r="N39" s="24" t="s">
        <v>37</v>
      </c>
      <c r="O39" s="207">
        <v>4500</v>
      </c>
    </row>
    <row r="40" spans="1:15" s="17" customFormat="1" ht="30">
      <c r="A40" s="398"/>
      <c r="B40" s="65"/>
      <c r="C40" s="392"/>
      <c r="D40" s="188" t="s">
        <v>169</v>
      </c>
      <c r="E40" s="360"/>
      <c r="F40" s="18" t="s">
        <v>63</v>
      </c>
      <c r="G40" s="18" t="s">
        <v>63</v>
      </c>
      <c r="H40" s="18" t="s">
        <v>63</v>
      </c>
      <c r="I40" s="18" t="s">
        <v>63</v>
      </c>
      <c r="J40" s="307"/>
      <c r="K40" s="364"/>
      <c r="L40" s="367"/>
      <c r="M40" s="51">
        <v>73105</v>
      </c>
      <c r="N40" s="222" t="s">
        <v>68</v>
      </c>
      <c r="O40" s="207">
        <v>23521</v>
      </c>
    </row>
    <row r="41" spans="1:15" s="17" customFormat="1">
      <c r="A41" s="398"/>
      <c r="B41" s="65"/>
      <c r="C41" s="392"/>
      <c r="D41" s="188" t="s">
        <v>170</v>
      </c>
      <c r="E41" s="360"/>
      <c r="F41" s="18" t="s">
        <v>63</v>
      </c>
      <c r="G41" s="18" t="s">
        <v>63</v>
      </c>
      <c r="H41" s="18" t="s">
        <v>63</v>
      </c>
      <c r="I41" s="18" t="s">
        <v>63</v>
      </c>
      <c r="J41" s="307"/>
      <c r="K41" s="364"/>
      <c r="L41" s="367"/>
      <c r="M41" s="51">
        <v>74500</v>
      </c>
      <c r="N41" s="44" t="s">
        <v>69</v>
      </c>
      <c r="O41" s="207"/>
    </row>
    <row r="42" spans="1:15" s="17" customFormat="1">
      <c r="A42" s="398"/>
      <c r="B42" s="65"/>
      <c r="C42" s="392"/>
      <c r="D42" s="195" t="s">
        <v>171</v>
      </c>
      <c r="E42" s="360"/>
      <c r="F42" s="18" t="s">
        <v>63</v>
      </c>
      <c r="G42" s="18" t="s">
        <v>63</v>
      </c>
      <c r="H42" s="18" t="s">
        <v>63</v>
      </c>
      <c r="I42" s="18" t="s">
        <v>63</v>
      </c>
      <c r="J42" s="307"/>
      <c r="K42" s="364"/>
      <c r="L42" s="367"/>
      <c r="M42" s="51">
        <v>74500</v>
      </c>
      <c r="N42" s="44" t="s">
        <v>71</v>
      </c>
      <c r="O42" s="207">
        <v>5000</v>
      </c>
    </row>
    <row r="43" spans="1:15" s="17" customFormat="1" ht="16.5" thickBot="1">
      <c r="A43" s="399"/>
      <c r="B43" s="66"/>
      <c r="C43" s="393"/>
      <c r="D43" s="189" t="s">
        <v>172</v>
      </c>
      <c r="E43" s="380"/>
      <c r="F43" s="27" t="s">
        <v>63</v>
      </c>
      <c r="G43" s="27" t="s">
        <v>63</v>
      </c>
      <c r="H43" s="27" t="s">
        <v>63</v>
      </c>
      <c r="I43" s="27" t="s">
        <v>63</v>
      </c>
      <c r="J43" s="308"/>
      <c r="K43" s="365"/>
      <c r="L43" s="368"/>
      <c r="M43" s="57">
        <v>75100</v>
      </c>
      <c r="N43" s="48" t="s">
        <v>288</v>
      </c>
      <c r="O43" s="208"/>
    </row>
    <row r="44" spans="1:15" s="17" customFormat="1" ht="45" customHeight="1">
      <c r="A44" s="192"/>
      <c r="B44" s="377" t="s">
        <v>72</v>
      </c>
      <c r="C44" s="327" t="s">
        <v>73</v>
      </c>
      <c r="D44" s="54" t="s">
        <v>74</v>
      </c>
      <c r="E44" s="360" t="s">
        <v>32</v>
      </c>
      <c r="F44" s="23" t="s">
        <v>33</v>
      </c>
      <c r="G44" s="23" t="s">
        <v>33</v>
      </c>
      <c r="H44" s="23" t="s">
        <v>33</v>
      </c>
      <c r="I44" s="23" t="s">
        <v>33</v>
      </c>
      <c r="J44" s="360" t="s">
        <v>34</v>
      </c>
      <c r="K44" s="319">
        <v>30000</v>
      </c>
      <c r="L44" s="362">
        <v>10480</v>
      </c>
      <c r="M44" s="51">
        <v>71300</v>
      </c>
      <c r="N44" s="44" t="s">
        <v>35</v>
      </c>
      <c r="O44" s="207"/>
    </row>
    <row r="45" spans="1:15" s="17" customFormat="1" ht="30.75">
      <c r="A45" s="192"/>
      <c r="B45" s="378"/>
      <c r="C45" s="328"/>
      <c r="D45" s="25" t="s">
        <v>75</v>
      </c>
      <c r="E45" s="360"/>
      <c r="F45" s="18" t="s">
        <v>33</v>
      </c>
      <c r="G45" s="18" t="s">
        <v>33</v>
      </c>
      <c r="H45" s="18" t="s">
        <v>33</v>
      </c>
      <c r="I45" s="18" t="s">
        <v>33</v>
      </c>
      <c r="J45" s="360"/>
      <c r="K45" s="319"/>
      <c r="L45" s="362"/>
      <c r="M45" s="51">
        <v>74200</v>
      </c>
      <c r="N45" s="24" t="s">
        <v>59</v>
      </c>
      <c r="O45" s="207">
        <v>540</v>
      </c>
    </row>
    <row r="46" spans="1:15" s="17" customFormat="1" ht="30.75" customHeight="1">
      <c r="A46" s="192"/>
      <c r="B46" s="383" t="s">
        <v>76</v>
      </c>
      <c r="C46" s="328"/>
      <c r="D46" s="25" t="s">
        <v>77</v>
      </c>
      <c r="E46" s="360"/>
      <c r="F46" s="18" t="s">
        <v>33</v>
      </c>
      <c r="G46" s="18" t="s">
        <v>33</v>
      </c>
      <c r="H46" s="18" t="s">
        <v>33</v>
      </c>
      <c r="I46" s="18" t="s">
        <v>33</v>
      </c>
      <c r="J46" s="360"/>
      <c r="K46" s="319"/>
      <c r="L46" s="362"/>
      <c r="M46" s="51">
        <v>75700</v>
      </c>
      <c r="N46" s="44" t="s">
        <v>40</v>
      </c>
      <c r="O46" s="207">
        <v>500</v>
      </c>
    </row>
    <row r="47" spans="1:15" s="17" customFormat="1" ht="30.75">
      <c r="A47" s="192"/>
      <c r="B47" s="383"/>
      <c r="C47" s="328"/>
      <c r="D47" s="25" t="s">
        <v>78</v>
      </c>
      <c r="E47" s="360"/>
      <c r="F47" s="18"/>
      <c r="G47" s="18" t="s">
        <v>33</v>
      </c>
      <c r="H47" s="18" t="s">
        <v>33</v>
      </c>
      <c r="I47" s="18" t="s">
        <v>33</v>
      </c>
      <c r="J47" s="360"/>
      <c r="K47" s="319"/>
      <c r="L47" s="362"/>
      <c r="M47" s="51"/>
      <c r="N47" s="44"/>
      <c r="O47" s="207"/>
    </row>
    <row r="48" spans="1:15" s="17" customFormat="1">
      <c r="A48" s="192"/>
      <c r="B48" s="383"/>
      <c r="C48" s="328"/>
      <c r="D48" s="25" t="s">
        <v>79</v>
      </c>
      <c r="E48" s="360"/>
      <c r="F48" s="18"/>
      <c r="G48" s="18" t="s">
        <v>33</v>
      </c>
      <c r="H48" s="18" t="s">
        <v>33</v>
      </c>
      <c r="I48" s="18" t="s">
        <v>33</v>
      </c>
      <c r="J48" s="360"/>
      <c r="K48" s="319"/>
      <c r="L48" s="362"/>
      <c r="M48" s="45"/>
      <c r="N48" s="45"/>
      <c r="O48" s="46"/>
    </row>
    <row r="49" spans="1:15" s="17" customFormat="1" ht="45.75" customHeight="1" thickBot="1">
      <c r="A49" s="192"/>
      <c r="B49" s="384"/>
      <c r="C49" s="379"/>
      <c r="D49" s="26" t="s">
        <v>80</v>
      </c>
      <c r="E49" s="380"/>
      <c r="F49" s="27"/>
      <c r="G49" s="27"/>
      <c r="H49" s="27" t="s">
        <v>33</v>
      </c>
      <c r="I49" s="27" t="s">
        <v>33</v>
      </c>
      <c r="J49" s="380"/>
      <c r="K49" s="320"/>
      <c r="L49" s="382"/>
      <c r="M49" s="57"/>
      <c r="N49" s="48"/>
      <c r="O49" s="208"/>
    </row>
    <row r="50" spans="1:15" s="17" customFormat="1" ht="30.75">
      <c r="A50" s="194"/>
      <c r="B50" s="356" t="s">
        <v>81</v>
      </c>
      <c r="C50" s="358" t="s">
        <v>82</v>
      </c>
      <c r="D50" s="28" t="s">
        <v>83</v>
      </c>
      <c r="E50" s="359" t="s">
        <v>32</v>
      </c>
      <c r="F50" s="16" t="s">
        <v>33</v>
      </c>
      <c r="G50" s="16"/>
      <c r="H50" s="16"/>
      <c r="I50" s="16"/>
      <c r="J50" s="359" t="s">
        <v>34</v>
      </c>
      <c r="K50" s="318">
        <v>30000</v>
      </c>
      <c r="L50" s="361">
        <v>10480</v>
      </c>
      <c r="M50" s="56">
        <v>71300</v>
      </c>
      <c r="N50" s="43" t="s">
        <v>35</v>
      </c>
      <c r="O50" s="206"/>
    </row>
    <row r="51" spans="1:15" s="17" customFormat="1" ht="45.75">
      <c r="A51" s="194"/>
      <c r="B51" s="357"/>
      <c r="C51" s="328"/>
      <c r="D51" s="25" t="s">
        <v>84</v>
      </c>
      <c r="E51" s="360"/>
      <c r="F51" s="18"/>
      <c r="G51" s="18" t="s">
        <v>33</v>
      </c>
      <c r="H51" s="18" t="s">
        <v>33</v>
      </c>
      <c r="I51" s="18" t="s">
        <v>33</v>
      </c>
      <c r="J51" s="360"/>
      <c r="K51" s="319"/>
      <c r="L51" s="362"/>
      <c r="M51" s="21"/>
      <c r="N51" s="21"/>
      <c r="O51" s="211"/>
    </row>
    <row r="52" spans="1:15" s="17" customFormat="1" ht="60.75">
      <c r="A52" s="194"/>
      <c r="B52" s="194"/>
      <c r="C52" s="328"/>
      <c r="D52" s="25" t="s">
        <v>85</v>
      </c>
      <c r="E52" s="360"/>
      <c r="F52" s="18"/>
      <c r="G52" s="18" t="s">
        <v>33</v>
      </c>
      <c r="H52" s="18" t="s">
        <v>33</v>
      </c>
      <c r="I52" s="18" t="s">
        <v>33</v>
      </c>
      <c r="J52" s="360"/>
      <c r="K52" s="319"/>
      <c r="L52" s="362"/>
      <c r="M52" s="51">
        <v>74200</v>
      </c>
      <c r="N52" s="24" t="s">
        <v>59</v>
      </c>
      <c r="O52" s="207"/>
    </row>
    <row r="53" spans="1:15" s="17" customFormat="1" ht="46.5" thickBot="1">
      <c r="A53" s="194"/>
      <c r="B53" s="194"/>
      <c r="C53" s="289"/>
      <c r="D53" s="69" t="s">
        <v>86</v>
      </c>
      <c r="E53" s="360"/>
      <c r="F53" s="22"/>
      <c r="G53" s="22" t="s">
        <v>33</v>
      </c>
      <c r="H53" s="22" t="s">
        <v>33</v>
      </c>
      <c r="I53" s="22" t="s">
        <v>33</v>
      </c>
      <c r="J53" s="360"/>
      <c r="K53" s="319"/>
      <c r="L53" s="362"/>
      <c r="M53" s="51">
        <v>75700</v>
      </c>
      <c r="N53" s="44" t="s">
        <v>40</v>
      </c>
      <c r="O53" s="207"/>
    </row>
    <row r="54" spans="1:15" s="30" customFormat="1">
      <c r="A54" s="294"/>
      <c r="B54" s="295"/>
      <c r="C54" s="295"/>
      <c r="D54" s="296" t="s">
        <v>87</v>
      </c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16">
        <f>SUM(O13:O53)</f>
        <v>392236</v>
      </c>
    </row>
    <row r="55" spans="1:15" s="30" customFormat="1">
      <c r="A55" s="321"/>
      <c r="B55" s="322"/>
      <c r="C55" s="322"/>
      <c r="D55" s="323" t="s">
        <v>210</v>
      </c>
      <c r="E55" s="323"/>
      <c r="F55" s="323"/>
      <c r="G55" s="323"/>
      <c r="H55" s="323"/>
      <c r="I55" s="323"/>
      <c r="J55" s="323"/>
      <c r="K55" s="323"/>
      <c r="L55" s="323"/>
      <c r="M55" s="323"/>
      <c r="N55" s="353"/>
      <c r="O55" s="217">
        <f>+O54*0.08</f>
        <v>31378.880000000001</v>
      </c>
    </row>
    <row r="56" spans="1:15" s="30" customFormat="1" ht="16.5" thickBot="1">
      <c r="A56" s="324"/>
      <c r="B56" s="325"/>
      <c r="C56" s="325"/>
      <c r="D56" s="326" t="s">
        <v>235</v>
      </c>
      <c r="E56" s="326"/>
      <c r="F56" s="326"/>
      <c r="G56" s="326"/>
      <c r="H56" s="326"/>
      <c r="I56" s="326"/>
      <c r="J56" s="326"/>
      <c r="K56" s="326"/>
      <c r="L56" s="326"/>
      <c r="M56" s="326"/>
      <c r="N56" s="354"/>
      <c r="O56" s="218">
        <f>+SUM(O54:O55)</f>
        <v>423614.88</v>
      </c>
    </row>
    <row r="57" spans="1:15" s="17" customFormat="1">
      <c r="A57" s="349" t="s">
        <v>88</v>
      </c>
      <c r="B57" s="292" t="s">
        <v>89</v>
      </c>
      <c r="C57" s="339" t="s">
        <v>90</v>
      </c>
      <c r="D57" s="351" t="s">
        <v>91</v>
      </c>
      <c r="E57" s="306" t="s">
        <v>92</v>
      </c>
      <c r="F57" s="31" t="s">
        <v>33</v>
      </c>
      <c r="G57" s="16" t="s">
        <v>33</v>
      </c>
      <c r="H57" s="16"/>
      <c r="I57" s="16"/>
      <c r="J57" s="306" t="s">
        <v>93</v>
      </c>
      <c r="K57" s="309">
        <v>30000</v>
      </c>
      <c r="L57" s="312">
        <v>10480</v>
      </c>
      <c r="M57" s="223">
        <v>71300</v>
      </c>
      <c r="N57" s="43" t="s">
        <v>35</v>
      </c>
      <c r="O57" s="82">
        <v>20000</v>
      </c>
    </row>
    <row r="58" spans="1:15" s="17" customFormat="1">
      <c r="A58" s="349"/>
      <c r="B58" s="292"/>
      <c r="C58" s="316"/>
      <c r="D58" s="352"/>
      <c r="E58" s="307"/>
      <c r="F58" s="32" t="s">
        <v>33</v>
      </c>
      <c r="G58" s="18" t="s">
        <v>33</v>
      </c>
      <c r="H58" s="18"/>
      <c r="I58" s="18"/>
      <c r="J58" s="307"/>
      <c r="K58" s="310"/>
      <c r="L58" s="313"/>
      <c r="M58" s="55"/>
      <c r="N58" s="45"/>
      <c r="O58" s="46"/>
    </row>
    <row r="59" spans="1:15" s="17" customFormat="1" ht="60">
      <c r="A59" s="350"/>
      <c r="B59" s="293"/>
      <c r="C59" s="316"/>
      <c r="D59" s="33" t="s">
        <v>94</v>
      </c>
      <c r="E59" s="307"/>
      <c r="F59" s="32" t="s">
        <v>33</v>
      </c>
      <c r="G59" s="18" t="s">
        <v>33</v>
      </c>
      <c r="H59" s="18"/>
      <c r="I59" s="18"/>
      <c r="J59" s="307"/>
      <c r="K59" s="310"/>
      <c r="L59" s="313"/>
      <c r="M59" s="55"/>
      <c r="N59" s="45"/>
      <c r="O59" s="46"/>
    </row>
    <row r="60" spans="1:15" s="17" customFormat="1">
      <c r="A60" s="289" t="s">
        <v>95</v>
      </c>
      <c r="B60" s="346" t="s">
        <v>96</v>
      </c>
      <c r="C60" s="316"/>
      <c r="D60" s="352" t="s">
        <v>97</v>
      </c>
      <c r="E60" s="307"/>
      <c r="F60" s="32"/>
      <c r="G60" s="18" t="s">
        <v>33</v>
      </c>
      <c r="H60" s="18" t="s">
        <v>33</v>
      </c>
      <c r="I60" s="18" t="s">
        <v>33</v>
      </c>
      <c r="J60" s="307"/>
      <c r="K60" s="310"/>
      <c r="L60" s="313"/>
      <c r="M60" s="50"/>
      <c r="N60" s="44"/>
      <c r="O60" s="49"/>
    </row>
    <row r="61" spans="1:15" s="17" customFormat="1">
      <c r="A61" s="290"/>
      <c r="B61" s="346"/>
      <c r="C61" s="316"/>
      <c r="D61" s="352"/>
      <c r="E61" s="307"/>
      <c r="F61" s="32"/>
      <c r="G61" s="18" t="s">
        <v>33</v>
      </c>
      <c r="H61" s="18" t="s">
        <v>33</v>
      </c>
      <c r="I61" s="18" t="s">
        <v>33</v>
      </c>
      <c r="J61" s="307"/>
      <c r="K61" s="310"/>
      <c r="L61" s="313"/>
      <c r="M61" s="51"/>
      <c r="N61" s="44"/>
      <c r="O61" s="49"/>
    </row>
    <row r="62" spans="1:15" s="17" customFormat="1" ht="45">
      <c r="A62" s="327"/>
      <c r="B62" s="346"/>
      <c r="C62" s="316"/>
      <c r="D62" s="33" t="s">
        <v>98</v>
      </c>
      <c r="E62" s="307"/>
      <c r="F62" s="32"/>
      <c r="G62" s="18" t="s">
        <v>33</v>
      </c>
      <c r="H62" s="18"/>
      <c r="I62" s="18"/>
      <c r="J62" s="307"/>
      <c r="K62" s="310"/>
      <c r="L62" s="313"/>
      <c r="M62" s="221">
        <v>72800</v>
      </c>
      <c r="N62" s="24" t="s">
        <v>37</v>
      </c>
      <c r="O62" s="49">
        <v>49000</v>
      </c>
    </row>
    <row r="63" spans="1:15" s="17" customFormat="1" ht="30.75">
      <c r="A63" s="289" t="s">
        <v>99</v>
      </c>
      <c r="B63" s="346" t="s">
        <v>100</v>
      </c>
      <c r="C63" s="316"/>
      <c r="D63" s="34" t="s">
        <v>101</v>
      </c>
      <c r="E63" s="307"/>
      <c r="F63" s="32"/>
      <c r="G63" s="18" t="s">
        <v>33</v>
      </c>
      <c r="H63" s="18"/>
      <c r="I63" s="18"/>
      <c r="J63" s="307"/>
      <c r="K63" s="310"/>
      <c r="L63" s="313"/>
      <c r="M63" s="51">
        <v>75700</v>
      </c>
      <c r="N63" s="44" t="s">
        <v>40</v>
      </c>
      <c r="O63" s="49">
        <v>9316.1</v>
      </c>
    </row>
    <row r="64" spans="1:15" s="17" customFormat="1" ht="46.5" thickBot="1">
      <c r="A64" s="290"/>
      <c r="B64" s="355"/>
      <c r="C64" s="317"/>
      <c r="D64" s="79" t="s">
        <v>102</v>
      </c>
      <c r="E64" s="308"/>
      <c r="F64" s="39"/>
      <c r="G64" s="27" t="s">
        <v>33</v>
      </c>
      <c r="H64" s="27"/>
      <c r="I64" s="27"/>
      <c r="J64" s="308"/>
      <c r="K64" s="311"/>
      <c r="L64" s="314"/>
      <c r="M64" s="57"/>
      <c r="N64" s="48"/>
      <c r="O64" s="83"/>
    </row>
    <row r="65" spans="1:15" s="17" customFormat="1" ht="30" customHeight="1">
      <c r="A65" s="327"/>
      <c r="B65" s="345" t="s">
        <v>103</v>
      </c>
      <c r="C65" s="339" t="s">
        <v>104</v>
      </c>
      <c r="D65" s="36" t="s">
        <v>105</v>
      </c>
      <c r="E65" s="306" t="s">
        <v>66</v>
      </c>
      <c r="F65" s="31" t="s">
        <v>33</v>
      </c>
      <c r="G65" s="16" t="s">
        <v>33</v>
      </c>
      <c r="H65" s="16" t="s">
        <v>33</v>
      </c>
      <c r="I65" s="16" t="s">
        <v>33</v>
      </c>
      <c r="J65" s="306" t="s">
        <v>66</v>
      </c>
      <c r="K65" s="309">
        <v>30000</v>
      </c>
      <c r="L65" s="312">
        <v>10480</v>
      </c>
      <c r="M65" s="223">
        <v>71400</v>
      </c>
      <c r="N65" s="43" t="s">
        <v>67</v>
      </c>
      <c r="O65" s="214">
        <v>78666</v>
      </c>
    </row>
    <row r="66" spans="1:15" s="17" customFormat="1" ht="30" customHeight="1">
      <c r="A66" s="289" t="s">
        <v>106</v>
      </c>
      <c r="B66" s="346"/>
      <c r="C66" s="316"/>
      <c r="D66" s="33" t="s">
        <v>107</v>
      </c>
      <c r="E66" s="307"/>
      <c r="F66" s="32" t="s">
        <v>33</v>
      </c>
      <c r="G66" s="18" t="s">
        <v>33</v>
      </c>
      <c r="H66" s="18" t="s">
        <v>33</v>
      </c>
      <c r="I66" s="18" t="s">
        <v>33</v>
      </c>
      <c r="J66" s="307"/>
      <c r="K66" s="310"/>
      <c r="L66" s="313"/>
      <c r="M66" s="50"/>
      <c r="N66" s="44"/>
      <c r="O66" s="49"/>
    </row>
    <row r="67" spans="1:15" s="17" customFormat="1" ht="30">
      <c r="A67" s="290"/>
      <c r="B67" s="346"/>
      <c r="C67" s="316"/>
      <c r="D67" s="33" t="s">
        <v>108</v>
      </c>
      <c r="E67" s="307"/>
      <c r="F67" s="32" t="s">
        <v>33</v>
      </c>
      <c r="G67" s="18" t="s">
        <v>33</v>
      </c>
      <c r="H67" s="18" t="s">
        <v>33</v>
      </c>
      <c r="I67" s="18" t="s">
        <v>33</v>
      </c>
      <c r="J67" s="307"/>
      <c r="K67" s="310"/>
      <c r="L67" s="313"/>
      <c r="M67" s="50"/>
      <c r="N67" s="44"/>
      <c r="O67" s="49"/>
    </row>
    <row r="68" spans="1:15" s="17" customFormat="1" ht="30" customHeight="1">
      <c r="A68" s="190"/>
      <c r="B68" s="343" t="s">
        <v>109</v>
      </c>
      <c r="C68" s="316"/>
      <c r="D68" s="33" t="s">
        <v>110</v>
      </c>
      <c r="E68" s="307"/>
      <c r="F68" s="32" t="s">
        <v>33</v>
      </c>
      <c r="G68" s="18" t="s">
        <v>33</v>
      </c>
      <c r="H68" s="18" t="s">
        <v>33</v>
      </c>
      <c r="I68" s="18" t="s">
        <v>33</v>
      </c>
      <c r="J68" s="307"/>
      <c r="K68" s="310"/>
      <c r="L68" s="313"/>
      <c r="M68" s="50"/>
      <c r="N68" s="44"/>
      <c r="O68" s="49"/>
    </row>
    <row r="69" spans="1:15" s="17" customFormat="1" ht="30">
      <c r="A69" s="192"/>
      <c r="B69" s="344"/>
      <c r="C69" s="316"/>
      <c r="D69" s="33" t="s">
        <v>111</v>
      </c>
      <c r="E69" s="307"/>
      <c r="F69" s="32" t="s">
        <v>33</v>
      </c>
      <c r="G69" s="18" t="s">
        <v>33</v>
      </c>
      <c r="H69" s="18" t="s">
        <v>33</v>
      </c>
      <c r="I69" s="18" t="s">
        <v>33</v>
      </c>
      <c r="J69" s="307"/>
      <c r="K69" s="310"/>
      <c r="L69" s="313"/>
      <c r="M69" s="50">
        <v>72100</v>
      </c>
      <c r="N69" s="24" t="s">
        <v>156</v>
      </c>
      <c r="O69" s="49">
        <v>19527</v>
      </c>
    </row>
    <row r="70" spans="1:15" s="17" customFormat="1">
      <c r="A70" s="19"/>
      <c r="B70" s="193"/>
      <c r="C70" s="316"/>
      <c r="D70" s="33" t="s">
        <v>112</v>
      </c>
      <c r="E70" s="307"/>
      <c r="F70" s="32" t="s">
        <v>33</v>
      </c>
      <c r="G70" s="18"/>
      <c r="H70" s="18"/>
      <c r="I70" s="18"/>
      <c r="J70" s="307"/>
      <c r="K70" s="310"/>
      <c r="L70" s="313"/>
      <c r="M70" s="50">
        <v>73100</v>
      </c>
      <c r="N70" s="44" t="s">
        <v>175</v>
      </c>
      <c r="O70" s="49">
        <f>520+1000</f>
        <v>1520</v>
      </c>
    </row>
    <row r="71" spans="1:15" s="17" customFormat="1">
      <c r="A71" s="192"/>
      <c r="B71" s="194"/>
      <c r="C71" s="316"/>
      <c r="D71" s="33" t="s">
        <v>113</v>
      </c>
      <c r="E71" s="307"/>
      <c r="F71" s="32" t="s">
        <v>33</v>
      </c>
      <c r="G71" s="18"/>
      <c r="H71" s="18"/>
      <c r="I71" s="18"/>
      <c r="J71" s="307"/>
      <c r="K71" s="310"/>
      <c r="L71" s="313"/>
      <c r="M71" s="51"/>
      <c r="N71" s="44"/>
      <c r="O71" s="49"/>
    </row>
    <row r="72" spans="1:15" s="17" customFormat="1">
      <c r="A72" s="192"/>
      <c r="B72" s="194"/>
      <c r="C72" s="316"/>
      <c r="D72" s="33" t="s">
        <v>114</v>
      </c>
      <c r="E72" s="307"/>
      <c r="F72" s="32" t="s">
        <v>33</v>
      </c>
      <c r="G72" s="18"/>
      <c r="H72" s="18"/>
      <c r="I72" s="18"/>
      <c r="J72" s="307"/>
      <c r="K72" s="310"/>
      <c r="L72" s="313"/>
      <c r="M72" s="50">
        <v>72400</v>
      </c>
      <c r="N72" s="224" t="s">
        <v>174</v>
      </c>
      <c r="O72" s="205">
        <v>1000</v>
      </c>
    </row>
    <row r="73" spans="1:15" s="17" customFormat="1">
      <c r="A73" s="192"/>
      <c r="B73" s="194"/>
      <c r="C73" s="316"/>
      <c r="D73" s="33" t="s">
        <v>115</v>
      </c>
      <c r="E73" s="307"/>
      <c r="F73" s="32" t="s">
        <v>33</v>
      </c>
      <c r="G73" s="18" t="s">
        <v>33</v>
      </c>
      <c r="H73" s="18" t="s">
        <v>33</v>
      </c>
      <c r="I73" s="18" t="s">
        <v>33</v>
      </c>
      <c r="J73" s="307"/>
      <c r="K73" s="310"/>
      <c r="L73" s="313"/>
      <c r="M73" s="52"/>
      <c r="N73" s="21"/>
      <c r="O73" s="211"/>
    </row>
    <row r="74" spans="1:15" s="17" customFormat="1">
      <c r="A74" s="192"/>
      <c r="B74" s="194"/>
      <c r="C74" s="316"/>
      <c r="D74" s="33" t="s">
        <v>116</v>
      </c>
      <c r="E74" s="307"/>
      <c r="F74" s="32" t="s">
        <v>33</v>
      </c>
      <c r="G74" s="18" t="s">
        <v>33</v>
      </c>
      <c r="H74" s="18" t="s">
        <v>33</v>
      </c>
      <c r="I74" s="18" t="s">
        <v>33</v>
      </c>
      <c r="J74" s="307"/>
      <c r="K74" s="310"/>
      <c r="L74" s="313"/>
      <c r="M74" s="50">
        <v>74500</v>
      </c>
      <c r="N74" s="44" t="s">
        <v>71</v>
      </c>
      <c r="O74" s="49">
        <v>2980.11</v>
      </c>
    </row>
    <row r="75" spans="1:15" s="17" customFormat="1">
      <c r="A75" s="192"/>
      <c r="B75" s="194"/>
      <c r="C75" s="316"/>
      <c r="D75" s="33" t="s">
        <v>117</v>
      </c>
      <c r="E75" s="307"/>
      <c r="F75" s="32" t="s">
        <v>33</v>
      </c>
      <c r="G75" s="18" t="s">
        <v>33</v>
      </c>
      <c r="H75" s="18" t="s">
        <v>33</v>
      </c>
      <c r="I75" s="18" t="s">
        <v>33</v>
      </c>
      <c r="J75" s="307"/>
      <c r="K75" s="310"/>
      <c r="L75" s="313"/>
      <c r="M75" s="51">
        <v>75100</v>
      </c>
      <c r="N75" s="44" t="s">
        <v>289</v>
      </c>
      <c r="O75" s="49" t="s">
        <v>233</v>
      </c>
    </row>
    <row r="76" spans="1:15" s="17" customFormat="1" ht="16.5" thickBot="1">
      <c r="A76" s="192"/>
      <c r="B76" s="67"/>
      <c r="C76" s="317"/>
      <c r="D76" s="41" t="s">
        <v>118</v>
      </c>
      <c r="E76" s="308"/>
      <c r="F76" s="39" t="s">
        <v>33</v>
      </c>
      <c r="G76" s="27" t="s">
        <v>33</v>
      </c>
      <c r="H76" s="27" t="s">
        <v>33</v>
      </c>
      <c r="I76" s="27" t="s">
        <v>33</v>
      </c>
      <c r="J76" s="308"/>
      <c r="K76" s="311"/>
      <c r="L76" s="314"/>
      <c r="M76" s="57"/>
      <c r="N76" s="48"/>
      <c r="O76" s="83"/>
    </row>
    <row r="77" spans="1:15" s="17" customFormat="1" ht="45" customHeight="1">
      <c r="A77" s="290" t="s">
        <v>119</v>
      </c>
      <c r="B77" s="292" t="s">
        <v>120</v>
      </c>
      <c r="C77" s="327" t="s">
        <v>121</v>
      </c>
      <c r="D77" s="80" t="s">
        <v>122</v>
      </c>
      <c r="E77" s="329" t="s">
        <v>123</v>
      </c>
      <c r="F77" s="70" t="s">
        <v>33</v>
      </c>
      <c r="G77" s="23" t="s">
        <v>33</v>
      </c>
      <c r="H77" s="23"/>
      <c r="I77" s="23"/>
      <c r="J77" s="332" t="s">
        <v>93</v>
      </c>
      <c r="K77" s="347">
        <v>30000</v>
      </c>
      <c r="L77" s="335">
        <v>10480</v>
      </c>
      <c r="M77" s="56">
        <v>72600</v>
      </c>
      <c r="N77" s="44" t="s">
        <v>124</v>
      </c>
      <c r="O77" s="49"/>
    </row>
    <row r="78" spans="1:15" s="17" customFormat="1" ht="45">
      <c r="A78" s="291"/>
      <c r="B78" s="292"/>
      <c r="C78" s="328"/>
      <c r="D78" s="37" t="s">
        <v>125</v>
      </c>
      <c r="E78" s="330"/>
      <c r="F78" s="32" t="s">
        <v>33</v>
      </c>
      <c r="G78" s="18" t="s">
        <v>33</v>
      </c>
      <c r="H78" s="18"/>
      <c r="I78" s="18"/>
      <c r="J78" s="333"/>
      <c r="K78" s="310"/>
      <c r="L78" s="313"/>
      <c r="M78" s="51">
        <v>75700</v>
      </c>
      <c r="N78" s="44" t="s">
        <v>40</v>
      </c>
      <c r="O78" s="49"/>
    </row>
    <row r="79" spans="1:15" s="17" customFormat="1" ht="60">
      <c r="A79" s="291"/>
      <c r="B79" s="293"/>
      <c r="C79" s="328"/>
      <c r="D79" s="37" t="s">
        <v>126</v>
      </c>
      <c r="E79" s="330"/>
      <c r="F79" s="32" t="s">
        <v>33</v>
      </c>
      <c r="G79" s="18" t="s">
        <v>33</v>
      </c>
      <c r="H79" s="18"/>
      <c r="I79" s="18"/>
      <c r="J79" s="333"/>
      <c r="K79" s="310"/>
      <c r="L79" s="313"/>
      <c r="M79" s="51"/>
      <c r="N79" s="44"/>
      <c r="O79" s="49"/>
    </row>
    <row r="80" spans="1:15" s="17" customFormat="1" ht="30" customHeight="1">
      <c r="A80" s="291"/>
      <c r="B80" s="337" t="s">
        <v>127</v>
      </c>
      <c r="C80" s="328"/>
      <c r="D80" s="37" t="s">
        <v>128</v>
      </c>
      <c r="E80" s="330"/>
      <c r="F80" s="32"/>
      <c r="G80" s="18" t="s">
        <v>33</v>
      </c>
      <c r="H80" s="18" t="s">
        <v>33</v>
      </c>
      <c r="I80" s="18" t="s">
        <v>33</v>
      </c>
      <c r="J80" s="333"/>
      <c r="K80" s="310"/>
      <c r="L80" s="313"/>
      <c r="M80" s="51"/>
      <c r="N80" s="44"/>
      <c r="O80" s="49"/>
    </row>
    <row r="81" spans="1:15" s="17" customFormat="1" ht="30.75" thickBot="1">
      <c r="A81" s="291"/>
      <c r="B81" s="337"/>
      <c r="C81" s="289"/>
      <c r="D81" s="38" t="s">
        <v>129</v>
      </c>
      <c r="E81" s="331"/>
      <c r="F81" s="35"/>
      <c r="G81" s="22" t="s">
        <v>33</v>
      </c>
      <c r="H81" s="22" t="s">
        <v>33</v>
      </c>
      <c r="I81" s="22" t="s">
        <v>33</v>
      </c>
      <c r="J81" s="334"/>
      <c r="K81" s="348"/>
      <c r="L81" s="336"/>
      <c r="M81" s="51"/>
      <c r="N81" s="44"/>
      <c r="O81" s="49"/>
    </row>
    <row r="82" spans="1:15" s="17" customFormat="1" ht="45" customHeight="1">
      <c r="A82" s="291"/>
      <c r="B82" s="338"/>
      <c r="C82" s="339" t="s">
        <v>130</v>
      </c>
      <c r="D82" s="36" t="s">
        <v>131</v>
      </c>
      <c r="E82" s="340" t="s">
        <v>132</v>
      </c>
      <c r="F82" s="31"/>
      <c r="G82" s="16" t="s">
        <v>33</v>
      </c>
      <c r="H82" s="16" t="s">
        <v>33</v>
      </c>
      <c r="I82" s="16" t="s">
        <v>33</v>
      </c>
      <c r="J82" s="306" t="s">
        <v>133</v>
      </c>
      <c r="K82" s="309">
        <v>30000</v>
      </c>
      <c r="L82" s="312">
        <v>10480</v>
      </c>
      <c r="M82" s="56">
        <v>71300</v>
      </c>
      <c r="N82" s="43" t="s">
        <v>35</v>
      </c>
      <c r="O82" s="82"/>
    </row>
    <row r="83" spans="1:15" s="17" customFormat="1" ht="60">
      <c r="A83" s="291"/>
      <c r="B83" s="81" t="s">
        <v>134</v>
      </c>
      <c r="C83" s="316"/>
      <c r="D83" s="33" t="s">
        <v>135</v>
      </c>
      <c r="E83" s="341"/>
      <c r="F83" s="32"/>
      <c r="G83" s="18" t="s">
        <v>33</v>
      </c>
      <c r="H83" s="18" t="s">
        <v>33</v>
      </c>
      <c r="I83" s="18" t="s">
        <v>33</v>
      </c>
      <c r="J83" s="307"/>
      <c r="K83" s="310"/>
      <c r="L83" s="313"/>
      <c r="M83" s="51">
        <v>74200</v>
      </c>
      <c r="N83" s="24" t="s">
        <v>59</v>
      </c>
      <c r="O83" s="49"/>
    </row>
    <row r="84" spans="1:15" s="17" customFormat="1" ht="45.75" thickBot="1">
      <c r="A84" s="192"/>
      <c r="B84" s="81"/>
      <c r="C84" s="317"/>
      <c r="D84" s="42" t="s">
        <v>136</v>
      </c>
      <c r="E84" s="342"/>
      <c r="F84" s="39"/>
      <c r="G84" s="27"/>
      <c r="H84" s="27"/>
      <c r="I84" s="27" t="s">
        <v>33</v>
      </c>
      <c r="J84" s="308"/>
      <c r="K84" s="311"/>
      <c r="L84" s="314"/>
      <c r="M84" s="57">
        <v>75700</v>
      </c>
      <c r="N84" s="48" t="s">
        <v>40</v>
      </c>
      <c r="O84" s="83"/>
    </row>
    <row r="85" spans="1:15" s="17" customFormat="1" ht="45.75" customHeight="1">
      <c r="A85" s="192"/>
      <c r="B85" s="194"/>
      <c r="C85" s="303" t="s">
        <v>137</v>
      </c>
      <c r="D85" s="40" t="s">
        <v>138</v>
      </c>
      <c r="E85" s="306" t="s">
        <v>92</v>
      </c>
      <c r="F85" s="31"/>
      <c r="G85" s="16" t="s">
        <v>33</v>
      </c>
      <c r="H85" s="16" t="s">
        <v>33</v>
      </c>
      <c r="I85" s="16"/>
      <c r="J85" s="306" t="s">
        <v>93</v>
      </c>
      <c r="K85" s="309">
        <v>30000</v>
      </c>
      <c r="L85" s="312">
        <v>10480</v>
      </c>
      <c r="M85" s="56">
        <v>71300</v>
      </c>
      <c r="N85" s="43" t="s">
        <v>35</v>
      </c>
      <c r="O85" s="82"/>
    </row>
    <row r="86" spans="1:15" s="17" customFormat="1" ht="30">
      <c r="A86" s="192"/>
      <c r="B86" s="194"/>
      <c r="C86" s="304"/>
      <c r="D86" s="33" t="s">
        <v>139</v>
      </c>
      <c r="E86" s="307"/>
      <c r="F86" s="32"/>
      <c r="G86" s="18" t="s">
        <v>33</v>
      </c>
      <c r="H86" s="18"/>
      <c r="I86" s="18" t="s">
        <v>33</v>
      </c>
      <c r="J86" s="307"/>
      <c r="K86" s="310"/>
      <c r="L86" s="313"/>
      <c r="M86" s="51">
        <v>71600</v>
      </c>
      <c r="N86" s="44" t="s">
        <v>140</v>
      </c>
      <c r="O86" s="49">
        <v>10000</v>
      </c>
    </row>
    <row r="87" spans="1:15" s="17" customFormat="1" ht="45.75" thickBot="1">
      <c r="A87" s="192"/>
      <c r="B87" s="194"/>
      <c r="C87" s="305"/>
      <c r="D87" s="78" t="s">
        <v>141</v>
      </c>
      <c r="E87" s="308"/>
      <c r="F87" s="39"/>
      <c r="G87" s="27" t="s">
        <v>33</v>
      </c>
      <c r="H87" s="27"/>
      <c r="I87" s="27" t="s">
        <v>33</v>
      </c>
      <c r="J87" s="308"/>
      <c r="K87" s="311"/>
      <c r="L87" s="314"/>
      <c r="M87" s="57">
        <v>74200</v>
      </c>
      <c r="N87" s="47" t="s">
        <v>59</v>
      </c>
      <c r="O87" s="87"/>
    </row>
    <row r="88" spans="1:15" s="17" customFormat="1" ht="135">
      <c r="A88" s="192"/>
      <c r="B88" s="194"/>
      <c r="C88" s="315" t="s">
        <v>142</v>
      </c>
      <c r="D88" s="88" t="s">
        <v>143</v>
      </c>
      <c r="E88" s="318" t="s">
        <v>92</v>
      </c>
      <c r="F88" s="31"/>
      <c r="G88" s="16" t="s">
        <v>63</v>
      </c>
      <c r="H88" s="16" t="s">
        <v>63</v>
      </c>
      <c r="I88" s="16" t="s">
        <v>63</v>
      </c>
      <c r="J88" s="318" t="s">
        <v>93</v>
      </c>
      <c r="K88" s="309">
        <v>30000</v>
      </c>
      <c r="L88" s="312">
        <v>10480</v>
      </c>
      <c r="M88" s="56"/>
      <c r="N88" s="74"/>
      <c r="O88" s="89"/>
    </row>
    <row r="89" spans="1:15" s="17" customFormat="1" ht="45">
      <c r="A89" s="192"/>
      <c r="B89" s="194"/>
      <c r="C89" s="316"/>
      <c r="D89" s="90" t="s">
        <v>144</v>
      </c>
      <c r="E89" s="319"/>
      <c r="F89" s="32"/>
      <c r="G89" s="18" t="s">
        <v>63</v>
      </c>
      <c r="H89" s="18" t="s">
        <v>63</v>
      </c>
      <c r="I89" s="18" t="s">
        <v>63</v>
      </c>
      <c r="J89" s="319"/>
      <c r="K89" s="310"/>
      <c r="L89" s="313"/>
      <c r="M89" s="51">
        <v>72600</v>
      </c>
      <c r="N89" s="75" t="s">
        <v>145</v>
      </c>
      <c r="O89" s="84"/>
    </row>
    <row r="90" spans="1:15" s="17" customFormat="1" ht="45">
      <c r="A90" s="192"/>
      <c r="B90" s="194"/>
      <c r="C90" s="316"/>
      <c r="D90" s="90" t="s">
        <v>146</v>
      </c>
      <c r="E90" s="319"/>
      <c r="F90" s="32"/>
      <c r="G90" s="18"/>
      <c r="H90" s="18" t="s">
        <v>63</v>
      </c>
      <c r="I90" s="18" t="s">
        <v>63</v>
      </c>
      <c r="J90" s="319"/>
      <c r="K90" s="310"/>
      <c r="L90" s="313"/>
      <c r="M90" s="51">
        <v>72600</v>
      </c>
      <c r="N90" s="75" t="s">
        <v>145</v>
      </c>
      <c r="O90" s="84">
        <v>236000</v>
      </c>
    </row>
    <row r="91" spans="1:15" s="17" customFormat="1">
      <c r="A91" s="192"/>
      <c r="B91" s="194"/>
      <c r="C91" s="316"/>
      <c r="D91" s="90" t="s">
        <v>147</v>
      </c>
      <c r="E91" s="319"/>
      <c r="F91" s="32"/>
      <c r="G91" s="18"/>
      <c r="H91" s="18"/>
      <c r="I91" s="18"/>
      <c r="J91" s="319"/>
      <c r="K91" s="310"/>
      <c r="L91" s="313"/>
      <c r="M91" s="51">
        <v>75700</v>
      </c>
      <c r="N91" s="75" t="s">
        <v>40</v>
      </c>
      <c r="O91" s="84"/>
    </row>
    <row r="92" spans="1:15" s="17" customFormat="1" ht="30">
      <c r="A92" s="192"/>
      <c r="B92" s="194"/>
      <c r="C92" s="316"/>
      <c r="D92" s="90" t="s">
        <v>148</v>
      </c>
      <c r="E92" s="319"/>
      <c r="F92" s="32"/>
      <c r="G92" s="18"/>
      <c r="H92" s="18" t="s">
        <v>63</v>
      </c>
      <c r="I92" s="18" t="s">
        <v>63</v>
      </c>
      <c r="J92" s="319"/>
      <c r="K92" s="310"/>
      <c r="L92" s="313"/>
      <c r="M92" s="45"/>
      <c r="N92" s="76"/>
      <c r="O92" s="85"/>
    </row>
    <row r="93" spans="1:15" s="17" customFormat="1">
      <c r="A93" s="192"/>
      <c r="B93" s="194"/>
      <c r="C93" s="316"/>
      <c r="D93" s="90" t="s">
        <v>149</v>
      </c>
      <c r="E93" s="319"/>
      <c r="F93" s="32"/>
      <c r="G93" s="18"/>
      <c r="H93" s="18" t="s">
        <v>63</v>
      </c>
      <c r="I93" s="18" t="s">
        <v>63</v>
      </c>
      <c r="J93" s="319"/>
      <c r="K93" s="310"/>
      <c r="L93" s="313"/>
      <c r="M93" s="45"/>
      <c r="N93" s="76"/>
      <c r="O93" s="85"/>
    </row>
    <row r="94" spans="1:15" s="17" customFormat="1" ht="30.75" thickBot="1">
      <c r="A94" s="29"/>
      <c r="B94" s="67"/>
      <c r="C94" s="317"/>
      <c r="D94" s="91" t="s">
        <v>150</v>
      </c>
      <c r="E94" s="320"/>
      <c r="F94" s="39"/>
      <c r="G94" s="27"/>
      <c r="H94" s="27" t="s">
        <v>63</v>
      </c>
      <c r="I94" s="27" t="s">
        <v>63</v>
      </c>
      <c r="J94" s="320"/>
      <c r="K94" s="311"/>
      <c r="L94" s="314"/>
      <c r="M94" s="53"/>
      <c r="N94" s="77"/>
      <c r="O94" s="86"/>
    </row>
    <row r="95" spans="1:15" s="30" customFormat="1">
      <c r="A95" s="294"/>
      <c r="B95" s="295"/>
      <c r="C95" s="295"/>
      <c r="D95" s="296" t="s">
        <v>151</v>
      </c>
      <c r="E95" s="296"/>
      <c r="F95" s="296"/>
      <c r="G95" s="296"/>
      <c r="H95" s="296"/>
      <c r="I95" s="296"/>
      <c r="J95" s="296"/>
      <c r="K95" s="296"/>
      <c r="L95" s="296"/>
      <c r="M95" s="296"/>
      <c r="N95" s="297"/>
      <c r="O95" s="72">
        <f>SUM(O57:O94)</f>
        <v>428009.20999999996</v>
      </c>
    </row>
    <row r="96" spans="1:15" s="30" customFormat="1">
      <c r="A96" s="321"/>
      <c r="B96" s="322"/>
      <c r="C96" s="322"/>
      <c r="D96" s="323" t="s">
        <v>210</v>
      </c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73">
        <f>+O95*0.08</f>
        <v>34240.736799999999</v>
      </c>
    </row>
    <row r="97" spans="1:17" s="30" customFormat="1" ht="16.5" thickBot="1">
      <c r="A97" s="324"/>
      <c r="B97" s="325"/>
      <c r="C97" s="325"/>
      <c r="D97" s="326" t="s">
        <v>234</v>
      </c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71">
        <f>+O95+O96</f>
        <v>462249.94679999998</v>
      </c>
    </row>
    <row r="98" spans="1:17" s="282" customFormat="1" ht="17.25">
      <c r="A98" s="369"/>
      <c r="B98" s="370"/>
      <c r="C98" s="370"/>
      <c r="D98" s="371" t="s">
        <v>292</v>
      </c>
      <c r="E98" s="371"/>
      <c r="F98" s="371"/>
      <c r="G98" s="371"/>
      <c r="H98" s="371"/>
      <c r="I98" s="371"/>
      <c r="J98" s="371"/>
      <c r="K98" s="371"/>
      <c r="L98" s="371"/>
      <c r="M98" s="371"/>
      <c r="N98" s="372"/>
      <c r="O98" s="283">
        <f>+O54+O95</f>
        <v>820245.21</v>
      </c>
    </row>
    <row r="99" spans="1:17" s="282" customFormat="1" ht="18" thickBot="1">
      <c r="A99" s="373"/>
      <c r="B99" s="374"/>
      <c r="C99" s="374"/>
      <c r="D99" s="375" t="s">
        <v>210</v>
      </c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284">
        <f>+O55+O96</f>
        <v>65619.616800000003</v>
      </c>
    </row>
    <row r="100" spans="1:17" s="282" customFormat="1" ht="18" thickBot="1">
      <c r="A100" s="298"/>
      <c r="B100" s="299"/>
      <c r="C100" s="300"/>
      <c r="D100" s="301" t="s">
        <v>152</v>
      </c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285">
        <f>+O56+O97</f>
        <v>885864.82679999992</v>
      </c>
    </row>
    <row r="101" spans="1:17">
      <c r="O101" s="182"/>
    </row>
    <row r="104" spans="1:17">
      <c r="N104" s="286"/>
      <c r="O104" s="287"/>
      <c r="P104" s="288"/>
      <c r="Q104" s="288"/>
    </row>
    <row r="105" spans="1:17">
      <c r="N105" s="286"/>
      <c r="O105" s="287"/>
    </row>
    <row r="106" spans="1:17">
      <c r="N106" s="286"/>
      <c r="O106" s="287"/>
    </row>
  </sheetData>
  <mergeCells count="115">
    <mergeCell ref="A13:A14"/>
    <mergeCell ref="B13:B15"/>
    <mergeCell ref="C13:C17"/>
    <mergeCell ref="E13:E17"/>
    <mergeCell ref="J13:J17"/>
    <mergeCell ref="K13:K17"/>
    <mergeCell ref="L13:L17"/>
    <mergeCell ref="A20:A43"/>
    <mergeCell ref="A1:O1"/>
    <mergeCell ref="A3:O3"/>
    <mergeCell ref="B6:C6"/>
    <mergeCell ref="A10:A12"/>
    <mergeCell ref="B10:B12"/>
    <mergeCell ref="C10:C12"/>
    <mergeCell ref="D10:D12"/>
    <mergeCell ref="E10:E12"/>
    <mergeCell ref="J10:J12"/>
    <mergeCell ref="K10:O11"/>
    <mergeCell ref="E5:M5"/>
    <mergeCell ref="F11:I11"/>
    <mergeCell ref="A16:A17"/>
    <mergeCell ref="B16:B17"/>
    <mergeCell ref="C18:C22"/>
    <mergeCell ref="E18:E22"/>
    <mergeCell ref="J18:J22"/>
    <mergeCell ref="K18:K22"/>
    <mergeCell ref="A98:C98"/>
    <mergeCell ref="D98:N98"/>
    <mergeCell ref="A99:C99"/>
    <mergeCell ref="D99:N99"/>
    <mergeCell ref="M32:M35"/>
    <mergeCell ref="N32:N35"/>
    <mergeCell ref="B44:B45"/>
    <mergeCell ref="C44:C49"/>
    <mergeCell ref="E44:E49"/>
    <mergeCell ref="J44:J49"/>
    <mergeCell ref="K44:K49"/>
    <mergeCell ref="L18:L22"/>
    <mergeCell ref="D19:D20"/>
    <mergeCell ref="L44:L49"/>
    <mergeCell ref="B46:B49"/>
    <mergeCell ref="C23:C29"/>
    <mergeCell ref="E23:E29"/>
    <mergeCell ref="J23:J29"/>
    <mergeCell ref="K23:K29"/>
    <mergeCell ref="L23:L29"/>
    <mergeCell ref="C30:C43"/>
    <mergeCell ref="E30:E43"/>
    <mergeCell ref="B50:B51"/>
    <mergeCell ref="C50:C53"/>
    <mergeCell ref="E50:E53"/>
    <mergeCell ref="J50:J53"/>
    <mergeCell ref="K50:K53"/>
    <mergeCell ref="L50:L53"/>
    <mergeCell ref="J30:J43"/>
    <mergeCell ref="K30:K43"/>
    <mergeCell ref="L30:L43"/>
    <mergeCell ref="A54:C54"/>
    <mergeCell ref="D54:N54"/>
    <mergeCell ref="A57:A59"/>
    <mergeCell ref="B57:B59"/>
    <mergeCell ref="C57:C64"/>
    <mergeCell ref="D57:D58"/>
    <mergeCell ref="E57:E64"/>
    <mergeCell ref="J57:J64"/>
    <mergeCell ref="A55:C55"/>
    <mergeCell ref="D55:N55"/>
    <mergeCell ref="A56:C56"/>
    <mergeCell ref="D56:N56"/>
    <mergeCell ref="K57:K64"/>
    <mergeCell ref="L57:L64"/>
    <mergeCell ref="A60:A62"/>
    <mergeCell ref="B60:B62"/>
    <mergeCell ref="D60:D61"/>
    <mergeCell ref="A63:A65"/>
    <mergeCell ref="B63:B64"/>
    <mergeCell ref="L77:L81"/>
    <mergeCell ref="B80:B82"/>
    <mergeCell ref="C82:C84"/>
    <mergeCell ref="E82:E84"/>
    <mergeCell ref="J82:J84"/>
    <mergeCell ref="K82:K84"/>
    <mergeCell ref="L82:L84"/>
    <mergeCell ref="J65:J76"/>
    <mergeCell ref="K65:K76"/>
    <mergeCell ref="L65:L76"/>
    <mergeCell ref="B68:B69"/>
    <mergeCell ref="B65:B67"/>
    <mergeCell ref="C65:C76"/>
    <mergeCell ref="E65:E76"/>
    <mergeCell ref="K77:K81"/>
    <mergeCell ref="A66:A67"/>
    <mergeCell ref="A77:A83"/>
    <mergeCell ref="B77:B79"/>
    <mergeCell ref="A95:C95"/>
    <mergeCell ref="D95:N95"/>
    <mergeCell ref="A100:C100"/>
    <mergeCell ref="D100:N100"/>
    <mergeCell ref="C85:C87"/>
    <mergeCell ref="E85:E87"/>
    <mergeCell ref="J85:J87"/>
    <mergeCell ref="K85:K87"/>
    <mergeCell ref="L85:L87"/>
    <mergeCell ref="C88:C94"/>
    <mergeCell ref="E88:E94"/>
    <mergeCell ref="J88:J94"/>
    <mergeCell ref="K88:K94"/>
    <mergeCell ref="L88:L94"/>
    <mergeCell ref="A96:C96"/>
    <mergeCell ref="D96:N96"/>
    <mergeCell ref="A97:C97"/>
    <mergeCell ref="D97:N97"/>
    <mergeCell ref="C77:C81"/>
    <mergeCell ref="E77:E81"/>
    <mergeCell ref="J77:J81"/>
  </mergeCells>
  <pageMargins left="0.25" right="0.25" top="0.75" bottom="0.75" header="0.3" footer="0.3"/>
  <pageSetup paperSize="14" scale="70" orientation="landscape" r:id="rId1"/>
  <ignoredErrors>
    <ignoredError sqref="O98:O100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opLeftCell="E31" zoomScale="115" zoomScaleNormal="115" workbookViewId="0">
      <selection activeCell="L66" sqref="L66"/>
    </sheetView>
  </sheetViews>
  <sheetFormatPr defaultColWidth="8" defaultRowHeight="12"/>
  <cols>
    <col min="1" max="1" width="24.42578125" style="94" customWidth="1"/>
    <col min="2" max="2" width="7.42578125" style="94" customWidth="1"/>
    <col min="3" max="3" width="8.28515625" style="94" customWidth="1"/>
    <col min="4" max="4" width="16.5703125" style="94" customWidth="1"/>
    <col min="5" max="5" width="4.28515625" style="94" customWidth="1"/>
    <col min="6" max="6" width="10" style="94" customWidth="1"/>
    <col min="7" max="7" width="9.7109375" style="94" customWidth="1"/>
    <col min="8" max="8" width="21.85546875" style="94" customWidth="1"/>
    <col min="9" max="9" width="14.28515625" style="94" customWidth="1"/>
    <col min="10" max="10" width="9" style="94" customWidth="1"/>
    <col min="11" max="11" width="14.28515625" style="94" customWidth="1"/>
    <col min="12" max="12" width="18.42578125" style="94" customWidth="1"/>
    <col min="13" max="13" width="1.5703125" style="94" customWidth="1"/>
    <col min="14" max="14" width="16.85546875" style="93" customWidth="1"/>
    <col min="15" max="15" width="13.140625" style="93" customWidth="1"/>
    <col min="16" max="16" width="1.140625" style="93" customWidth="1"/>
    <col min="17" max="17" width="14.7109375" style="93" customWidth="1"/>
    <col min="18" max="18" width="14.5703125" style="93" customWidth="1"/>
    <col min="19" max="19" width="17.85546875" style="93" customWidth="1"/>
    <col min="20" max="20" width="8.42578125" style="93" bestFit="1" customWidth="1"/>
    <col min="21" max="21" width="20.42578125" style="94" customWidth="1"/>
    <col min="22" max="22" width="15.42578125" style="94" customWidth="1"/>
    <col min="23" max="23" width="11.85546875" style="94" customWidth="1"/>
    <col min="24" max="24" width="13.5703125" style="94" customWidth="1"/>
    <col min="25" max="25" width="11.42578125" style="94" bestFit="1" customWidth="1"/>
    <col min="26" max="26" width="11.85546875" style="94" customWidth="1"/>
    <col min="27" max="256" width="8" style="94"/>
    <col min="257" max="257" width="24.42578125" style="94" customWidth="1"/>
    <col min="258" max="258" width="7.42578125" style="94" customWidth="1"/>
    <col min="259" max="259" width="8.28515625" style="94" customWidth="1"/>
    <col min="260" max="260" width="16.5703125" style="94" customWidth="1"/>
    <col min="261" max="261" width="4.28515625" style="94" customWidth="1"/>
    <col min="262" max="262" width="10" style="94" customWidth="1"/>
    <col min="263" max="263" width="9.7109375" style="94" customWidth="1"/>
    <col min="264" max="264" width="21.85546875" style="94" customWidth="1"/>
    <col min="265" max="265" width="14.28515625" style="94" customWidth="1"/>
    <col min="266" max="266" width="9" style="94" customWidth="1"/>
    <col min="267" max="267" width="14.28515625" style="94" customWidth="1"/>
    <col min="268" max="268" width="18.42578125" style="94" customWidth="1"/>
    <col min="269" max="269" width="1.5703125" style="94" customWidth="1"/>
    <col min="270" max="270" width="16.85546875" style="94" customWidth="1"/>
    <col min="271" max="271" width="13.140625" style="94" customWidth="1"/>
    <col min="272" max="272" width="1.140625" style="94" customWidth="1"/>
    <col min="273" max="273" width="14.7109375" style="94" customWidth="1"/>
    <col min="274" max="274" width="14.5703125" style="94" customWidth="1"/>
    <col min="275" max="275" width="17.85546875" style="94" customWidth="1"/>
    <col min="276" max="276" width="8.42578125" style="94" bestFit="1" customWidth="1"/>
    <col min="277" max="277" width="20.42578125" style="94" customWidth="1"/>
    <col min="278" max="278" width="15.42578125" style="94" customWidth="1"/>
    <col min="279" max="279" width="11.85546875" style="94" customWidth="1"/>
    <col min="280" max="280" width="13.5703125" style="94" customWidth="1"/>
    <col min="281" max="281" width="11.42578125" style="94" bestFit="1" customWidth="1"/>
    <col min="282" max="282" width="11.85546875" style="94" customWidth="1"/>
    <col min="283" max="512" width="8" style="94"/>
    <col min="513" max="513" width="24.42578125" style="94" customWidth="1"/>
    <col min="514" max="514" width="7.42578125" style="94" customWidth="1"/>
    <col min="515" max="515" width="8.28515625" style="94" customWidth="1"/>
    <col min="516" max="516" width="16.5703125" style="94" customWidth="1"/>
    <col min="517" max="517" width="4.28515625" style="94" customWidth="1"/>
    <col min="518" max="518" width="10" style="94" customWidth="1"/>
    <col min="519" max="519" width="9.7109375" style="94" customWidth="1"/>
    <col min="520" max="520" width="21.85546875" style="94" customWidth="1"/>
    <col min="521" max="521" width="14.28515625" style="94" customWidth="1"/>
    <col min="522" max="522" width="9" style="94" customWidth="1"/>
    <col min="523" max="523" width="14.28515625" style="94" customWidth="1"/>
    <col min="524" max="524" width="18.42578125" style="94" customWidth="1"/>
    <col min="525" max="525" width="1.5703125" style="94" customWidth="1"/>
    <col min="526" max="526" width="16.85546875" style="94" customWidth="1"/>
    <col min="527" max="527" width="13.140625" style="94" customWidth="1"/>
    <col min="528" max="528" width="1.140625" style="94" customWidth="1"/>
    <col min="529" max="529" width="14.7109375" style="94" customWidth="1"/>
    <col min="530" max="530" width="14.5703125" style="94" customWidth="1"/>
    <col min="531" max="531" width="17.85546875" style="94" customWidth="1"/>
    <col min="532" max="532" width="8.42578125" style="94" bestFit="1" customWidth="1"/>
    <col min="533" max="533" width="20.42578125" style="94" customWidth="1"/>
    <col min="534" max="534" width="15.42578125" style="94" customWidth="1"/>
    <col min="535" max="535" width="11.85546875" style="94" customWidth="1"/>
    <col min="536" max="536" width="13.5703125" style="94" customWidth="1"/>
    <col min="537" max="537" width="11.42578125" style="94" bestFit="1" customWidth="1"/>
    <col min="538" max="538" width="11.85546875" style="94" customWidth="1"/>
    <col min="539" max="768" width="8" style="94"/>
    <col min="769" max="769" width="24.42578125" style="94" customWidth="1"/>
    <col min="770" max="770" width="7.42578125" style="94" customWidth="1"/>
    <col min="771" max="771" width="8.28515625" style="94" customWidth="1"/>
    <col min="772" max="772" width="16.5703125" style="94" customWidth="1"/>
    <col min="773" max="773" width="4.28515625" style="94" customWidth="1"/>
    <col min="774" max="774" width="10" style="94" customWidth="1"/>
    <col min="775" max="775" width="9.7109375" style="94" customWidth="1"/>
    <col min="776" max="776" width="21.85546875" style="94" customWidth="1"/>
    <col min="777" max="777" width="14.28515625" style="94" customWidth="1"/>
    <col min="778" max="778" width="9" style="94" customWidth="1"/>
    <col min="779" max="779" width="14.28515625" style="94" customWidth="1"/>
    <col min="780" max="780" width="18.42578125" style="94" customWidth="1"/>
    <col min="781" max="781" width="1.5703125" style="94" customWidth="1"/>
    <col min="782" max="782" width="16.85546875" style="94" customWidth="1"/>
    <col min="783" max="783" width="13.140625" style="94" customWidth="1"/>
    <col min="784" max="784" width="1.140625" style="94" customWidth="1"/>
    <col min="785" max="785" width="14.7109375" style="94" customWidth="1"/>
    <col min="786" max="786" width="14.5703125" style="94" customWidth="1"/>
    <col min="787" max="787" width="17.85546875" style="94" customWidth="1"/>
    <col min="788" max="788" width="8.42578125" style="94" bestFit="1" customWidth="1"/>
    <col min="789" max="789" width="20.42578125" style="94" customWidth="1"/>
    <col min="790" max="790" width="15.42578125" style="94" customWidth="1"/>
    <col min="791" max="791" width="11.85546875" style="94" customWidth="1"/>
    <col min="792" max="792" width="13.5703125" style="94" customWidth="1"/>
    <col min="793" max="793" width="11.42578125" style="94" bestFit="1" customWidth="1"/>
    <col min="794" max="794" width="11.85546875" style="94" customWidth="1"/>
    <col min="795" max="1024" width="8" style="94"/>
    <col min="1025" max="1025" width="24.42578125" style="94" customWidth="1"/>
    <col min="1026" max="1026" width="7.42578125" style="94" customWidth="1"/>
    <col min="1027" max="1027" width="8.28515625" style="94" customWidth="1"/>
    <col min="1028" max="1028" width="16.5703125" style="94" customWidth="1"/>
    <col min="1029" max="1029" width="4.28515625" style="94" customWidth="1"/>
    <col min="1030" max="1030" width="10" style="94" customWidth="1"/>
    <col min="1031" max="1031" width="9.7109375" style="94" customWidth="1"/>
    <col min="1032" max="1032" width="21.85546875" style="94" customWidth="1"/>
    <col min="1033" max="1033" width="14.28515625" style="94" customWidth="1"/>
    <col min="1034" max="1034" width="9" style="94" customWidth="1"/>
    <col min="1035" max="1035" width="14.28515625" style="94" customWidth="1"/>
    <col min="1036" max="1036" width="18.42578125" style="94" customWidth="1"/>
    <col min="1037" max="1037" width="1.5703125" style="94" customWidth="1"/>
    <col min="1038" max="1038" width="16.85546875" style="94" customWidth="1"/>
    <col min="1039" max="1039" width="13.140625" style="94" customWidth="1"/>
    <col min="1040" max="1040" width="1.140625" style="94" customWidth="1"/>
    <col min="1041" max="1041" width="14.7109375" style="94" customWidth="1"/>
    <col min="1042" max="1042" width="14.5703125" style="94" customWidth="1"/>
    <col min="1043" max="1043" width="17.85546875" style="94" customWidth="1"/>
    <col min="1044" max="1044" width="8.42578125" style="94" bestFit="1" customWidth="1"/>
    <col min="1045" max="1045" width="20.42578125" style="94" customWidth="1"/>
    <col min="1046" max="1046" width="15.42578125" style="94" customWidth="1"/>
    <col min="1047" max="1047" width="11.85546875" style="94" customWidth="1"/>
    <col min="1048" max="1048" width="13.5703125" style="94" customWidth="1"/>
    <col min="1049" max="1049" width="11.42578125" style="94" bestFit="1" customWidth="1"/>
    <col min="1050" max="1050" width="11.85546875" style="94" customWidth="1"/>
    <col min="1051" max="1280" width="8" style="94"/>
    <col min="1281" max="1281" width="24.42578125" style="94" customWidth="1"/>
    <col min="1282" max="1282" width="7.42578125" style="94" customWidth="1"/>
    <col min="1283" max="1283" width="8.28515625" style="94" customWidth="1"/>
    <col min="1284" max="1284" width="16.5703125" style="94" customWidth="1"/>
    <col min="1285" max="1285" width="4.28515625" style="94" customWidth="1"/>
    <col min="1286" max="1286" width="10" style="94" customWidth="1"/>
    <col min="1287" max="1287" width="9.7109375" style="94" customWidth="1"/>
    <col min="1288" max="1288" width="21.85546875" style="94" customWidth="1"/>
    <col min="1289" max="1289" width="14.28515625" style="94" customWidth="1"/>
    <col min="1290" max="1290" width="9" style="94" customWidth="1"/>
    <col min="1291" max="1291" width="14.28515625" style="94" customWidth="1"/>
    <col min="1292" max="1292" width="18.42578125" style="94" customWidth="1"/>
    <col min="1293" max="1293" width="1.5703125" style="94" customWidth="1"/>
    <col min="1294" max="1294" width="16.85546875" style="94" customWidth="1"/>
    <col min="1295" max="1295" width="13.140625" style="94" customWidth="1"/>
    <col min="1296" max="1296" width="1.140625" style="94" customWidth="1"/>
    <col min="1297" max="1297" width="14.7109375" style="94" customWidth="1"/>
    <col min="1298" max="1298" width="14.5703125" style="94" customWidth="1"/>
    <col min="1299" max="1299" width="17.85546875" style="94" customWidth="1"/>
    <col min="1300" max="1300" width="8.42578125" style="94" bestFit="1" customWidth="1"/>
    <col min="1301" max="1301" width="20.42578125" style="94" customWidth="1"/>
    <col min="1302" max="1302" width="15.42578125" style="94" customWidth="1"/>
    <col min="1303" max="1303" width="11.85546875" style="94" customWidth="1"/>
    <col min="1304" max="1304" width="13.5703125" style="94" customWidth="1"/>
    <col min="1305" max="1305" width="11.42578125" style="94" bestFit="1" customWidth="1"/>
    <col min="1306" max="1306" width="11.85546875" style="94" customWidth="1"/>
    <col min="1307" max="1536" width="8" style="94"/>
    <col min="1537" max="1537" width="24.42578125" style="94" customWidth="1"/>
    <col min="1538" max="1538" width="7.42578125" style="94" customWidth="1"/>
    <col min="1539" max="1539" width="8.28515625" style="94" customWidth="1"/>
    <col min="1540" max="1540" width="16.5703125" style="94" customWidth="1"/>
    <col min="1541" max="1541" width="4.28515625" style="94" customWidth="1"/>
    <col min="1542" max="1542" width="10" style="94" customWidth="1"/>
    <col min="1543" max="1543" width="9.7109375" style="94" customWidth="1"/>
    <col min="1544" max="1544" width="21.85546875" style="94" customWidth="1"/>
    <col min="1545" max="1545" width="14.28515625" style="94" customWidth="1"/>
    <col min="1546" max="1546" width="9" style="94" customWidth="1"/>
    <col min="1547" max="1547" width="14.28515625" style="94" customWidth="1"/>
    <col min="1548" max="1548" width="18.42578125" style="94" customWidth="1"/>
    <col min="1549" max="1549" width="1.5703125" style="94" customWidth="1"/>
    <col min="1550" max="1550" width="16.85546875" style="94" customWidth="1"/>
    <col min="1551" max="1551" width="13.140625" style="94" customWidth="1"/>
    <col min="1552" max="1552" width="1.140625" style="94" customWidth="1"/>
    <col min="1553" max="1553" width="14.7109375" style="94" customWidth="1"/>
    <col min="1554" max="1554" width="14.5703125" style="94" customWidth="1"/>
    <col min="1555" max="1555" width="17.85546875" style="94" customWidth="1"/>
    <col min="1556" max="1556" width="8.42578125" style="94" bestFit="1" customWidth="1"/>
    <col min="1557" max="1557" width="20.42578125" style="94" customWidth="1"/>
    <col min="1558" max="1558" width="15.42578125" style="94" customWidth="1"/>
    <col min="1559" max="1559" width="11.85546875" style="94" customWidth="1"/>
    <col min="1560" max="1560" width="13.5703125" style="94" customWidth="1"/>
    <col min="1561" max="1561" width="11.42578125" style="94" bestFit="1" customWidth="1"/>
    <col min="1562" max="1562" width="11.85546875" style="94" customWidth="1"/>
    <col min="1563" max="1792" width="8" style="94"/>
    <col min="1793" max="1793" width="24.42578125" style="94" customWidth="1"/>
    <col min="1794" max="1794" width="7.42578125" style="94" customWidth="1"/>
    <col min="1795" max="1795" width="8.28515625" style="94" customWidth="1"/>
    <col min="1796" max="1796" width="16.5703125" style="94" customWidth="1"/>
    <col min="1797" max="1797" width="4.28515625" style="94" customWidth="1"/>
    <col min="1798" max="1798" width="10" style="94" customWidth="1"/>
    <col min="1799" max="1799" width="9.7109375" style="94" customWidth="1"/>
    <col min="1800" max="1800" width="21.85546875" style="94" customWidth="1"/>
    <col min="1801" max="1801" width="14.28515625" style="94" customWidth="1"/>
    <col min="1802" max="1802" width="9" style="94" customWidth="1"/>
    <col min="1803" max="1803" width="14.28515625" style="94" customWidth="1"/>
    <col min="1804" max="1804" width="18.42578125" style="94" customWidth="1"/>
    <col min="1805" max="1805" width="1.5703125" style="94" customWidth="1"/>
    <col min="1806" max="1806" width="16.85546875" style="94" customWidth="1"/>
    <col min="1807" max="1807" width="13.140625" style="94" customWidth="1"/>
    <col min="1808" max="1808" width="1.140625" style="94" customWidth="1"/>
    <col min="1809" max="1809" width="14.7109375" style="94" customWidth="1"/>
    <col min="1810" max="1810" width="14.5703125" style="94" customWidth="1"/>
    <col min="1811" max="1811" width="17.85546875" style="94" customWidth="1"/>
    <col min="1812" max="1812" width="8.42578125" style="94" bestFit="1" customWidth="1"/>
    <col min="1813" max="1813" width="20.42578125" style="94" customWidth="1"/>
    <col min="1814" max="1814" width="15.42578125" style="94" customWidth="1"/>
    <col min="1815" max="1815" width="11.85546875" style="94" customWidth="1"/>
    <col min="1816" max="1816" width="13.5703125" style="94" customWidth="1"/>
    <col min="1817" max="1817" width="11.42578125" style="94" bestFit="1" customWidth="1"/>
    <col min="1818" max="1818" width="11.85546875" style="94" customWidth="1"/>
    <col min="1819" max="2048" width="8" style="94"/>
    <col min="2049" max="2049" width="24.42578125" style="94" customWidth="1"/>
    <col min="2050" max="2050" width="7.42578125" style="94" customWidth="1"/>
    <col min="2051" max="2051" width="8.28515625" style="94" customWidth="1"/>
    <col min="2052" max="2052" width="16.5703125" style="94" customWidth="1"/>
    <col min="2053" max="2053" width="4.28515625" style="94" customWidth="1"/>
    <col min="2054" max="2054" width="10" style="94" customWidth="1"/>
    <col min="2055" max="2055" width="9.7109375" style="94" customWidth="1"/>
    <col min="2056" max="2056" width="21.85546875" style="94" customWidth="1"/>
    <col min="2057" max="2057" width="14.28515625" style="94" customWidth="1"/>
    <col min="2058" max="2058" width="9" style="94" customWidth="1"/>
    <col min="2059" max="2059" width="14.28515625" style="94" customWidth="1"/>
    <col min="2060" max="2060" width="18.42578125" style="94" customWidth="1"/>
    <col min="2061" max="2061" width="1.5703125" style="94" customWidth="1"/>
    <col min="2062" max="2062" width="16.85546875" style="94" customWidth="1"/>
    <col min="2063" max="2063" width="13.140625" style="94" customWidth="1"/>
    <col min="2064" max="2064" width="1.140625" style="94" customWidth="1"/>
    <col min="2065" max="2065" width="14.7109375" style="94" customWidth="1"/>
    <col min="2066" max="2066" width="14.5703125" style="94" customWidth="1"/>
    <col min="2067" max="2067" width="17.85546875" style="94" customWidth="1"/>
    <col min="2068" max="2068" width="8.42578125" style="94" bestFit="1" customWidth="1"/>
    <col min="2069" max="2069" width="20.42578125" style="94" customWidth="1"/>
    <col min="2070" max="2070" width="15.42578125" style="94" customWidth="1"/>
    <col min="2071" max="2071" width="11.85546875" style="94" customWidth="1"/>
    <col min="2072" max="2072" width="13.5703125" style="94" customWidth="1"/>
    <col min="2073" max="2073" width="11.42578125" style="94" bestFit="1" customWidth="1"/>
    <col min="2074" max="2074" width="11.85546875" style="94" customWidth="1"/>
    <col min="2075" max="2304" width="8" style="94"/>
    <col min="2305" max="2305" width="24.42578125" style="94" customWidth="1"/>
    <col min="2306" max="2306" width="7.42578125" style="94" customWidth="1"/>
    <col min="2307" max="2307" width="8.28515625" style="94" customWidth="1"/>
    <col min="2308" max="2308" width="16.5703125" style="94" customWidth="1"/>
    <col min="2309" max="2309" width="4.28515625" style="94" customWidth="1"/>
    <col min="2310" max="2310" width="10" style="94" customWidth="1"/>
    <col min="2311" max="2311" width="9.7109375" style="94" customWidth="1"/>
    <col min="2312" max="2312" width="21.85546875" style="94" customWidth="1"/>
    <col min="2313" max="2313" width="14.28515625" style="94" customWidth="1"/>
    <col min="2314" max="2314" width="9" style="94" customWidth="1"/>
    <col min="2315" max="2315" width="14.28515625" style="94" customWidth="1"/>
    <col min="2316" max="2316" width="18.42578125" style="94" customWidth="1"/>
    <col min="2317" max="2317" width="1.5703125" style="94" customWidth="1"/>
    <col min="2318" max="2318" width="16.85546875" style="94" customWidth="1"/>
    <col min="2319" max="2319" width="13.140625" style="94" customWidth="1"/>
    <col min="2320" max="2320" width="1.140625" style="94" customWidth="1"/>
    <col min="2321" max="2321" width="14.7109375" style="94" customWidth="1"/>
    <col min="2322" max="2322" width="14.5703125" style="94" customWidth="1"/>
    <col min="2323" max="2323" width="17.85546875" style="94" customWidth="1"/>
    <col min="2324" max="2324" width="8.42578125" style="94" bestFit="1" customWidth="1"/>
    <col min="2325" max="2325" width="20.42578125" style="94" customWidth="1"/>
    <col min="2326" max="2326" width="15.42578125" style="94" customWidth="1"/>
    <col min="2327" max="2327" width="11.85546875" style="94" customWidth="1"/>
    <col min="2328" max="2328" width="13.5703125" style="94" customWidth="1"/>
    <col min="2329" max="2329" width="11.42578125" style="94" bestFit="1" customWidth="1"/>
    <col min="2330" max="2330" width="11.85546875" style="94" customWidth="1"/>
    <col min="2331" max="2560" width="8" style="94"/>
    <col min="2561" max="2561" width="24.42578125" style="94" customWidth="1"/>
    <col min="2562" max="2562" width="7.42578125" style="94" customWidth="1"/>
    <col min="2563" max="2563" width="8.28515625" style="94" customWidth="1"/>
    <col min="2564" max="2564" width="16.5703125" style="94" customWidth="1"/>
    <col min="2565" max="2565" width="4.28515625" style="94" customWidth="1"/>
    <col min="2566" max="2566" width="10" style="94" customWidth="1"/>
    <col min="2567" max="2567" width="9.7109375" style="94" customWidth="1"/>
    <col min="2568" max="2568" width="21.85546875" style="94" customWidth="1"/>
    <col min="2569" max="2569" width="14.28515625" style="94" customWidth="1"/>
    <col min="2570" max="2570" width="9" style="94" customWidth="1"/>
    <col min="2571" max="2571" width="14.28515625" style="94" customWidth="1"/>
    <col min="2572" max="2572" width="18.42578125" style="94" customWidth="1"/>
    <col min="2573" max="2573" width="1.5703125" style="94" customWidth="1"/>
    <col min="2574" max="2574" width="16.85546875" style="94" customWidth="1"/>
    <col min="2575" max="2575" width="13.140625" style="94" customWidth="1"/>
    <col min="2576" max="2576" width="1.140625" style="94" customWidth="1"/>
    <col min="2577" max="2577" width="14.7109375" style="94" customWidth="1"/>
    <col min="2578" max="2578" width="14.5703125" style="94" customWidth="1"/>
    <col min="2579" max="2579" width="17.85546875" style="94" customWidth="1"/>
    <col min="2580" max="2580" width="8.42578125" style="94" bestFit="1" customWidth="1"/>
    <col min="2581" max="2581" width="20.42578125" style="94" customWidth="1"/>
    <col min="2582" max="2582" width="15.42578125" style="94" customWidth="1"/>
    <col min="2583" max="2583" width="11.85546875" style="94" customWidth="1"/>
    <col min="2584" max="2584" width="13.5703125" style="94" customWidth="1"/>
    <col min="2585" max="2585" width="11.42578125" style="94" bestFit="1" customWidth="1"/>
    <col min="2586" max="2586" width="11.85546875" style="94" customWidth="1"/>
    <col min="2587" max="2816" width="8" style="94"/>
    <col min="2817" max="2817" width="24.42578125" style="94" customWidth="1"/>
    <col min="2818" max="2818" width="7.42578125" style="94" customWidth="1"/>
    <col min="2819" max="2819" width="8.28515625" style="94" customWidth="1"/>
    <col min="2820" max="2820" width="16.5703125" style="94" customWidth="1"/>
    <col min="2821" max="2821" width="4.28515625" style="94" customWidth="1"/>
    <col min="2822" max="2822" width="10" style="94" customWidth="1"/>
    <col min="2823" max="2823" width="9.7109375" style="94" customWidth="1"/>
    <col min="2824" max="2824" width="21.85546875" style="94" customWidth="1"/>
    <col min="2825" max="2825" width="14.28515625" style="94" customWidth="1"/>
    <col min="2826" max="2826" width="9" style="94" customWidth="1"/>
    <col min="2827" max="2827" width="14.28515625" style="94" customWidth="1"/>
    <col min="2828" max="2828" width="18.42578125" style="94" customWidth="1"/>
    <col min="2829" max="2829" width="1.5703125" style="94" customWidth="1"/>
    <col min="2830" max="2830" width="16.85546875" style="94" customWidth="1"/>
    <col min="2831" max="2831" width="13.140625" style="94" customWidth="1"/>
    <col min="2832" max="2832" width="1.140625" style="94" customWidth="1"/>
    <col min="2833" max="2833" width="14.7109375" style="94" customWidth="1"/>
    <col min="2834" max="2834" width="14.5703125" style="94" customWidth="1"/>
    <col min="2835" max="2835" width="17.85546875" style="94" customWidth="1"/>
    <col min="2836" max="2836" width="8.42578125" style="94" bestFit="1" customWidth="1"/>
    <col min="2837" max="2837" width="20.42578125" style="94" customWidth="1"/>
    <col min="2838" max="2838" width="15.42578125" style="94" customWidth="1"/>
    <col min="2839" max="2839" width="11.85546875" style="94" customWidth="1"/>
    <col min="2840" max="2840" width="13.5703125" style="94" customWidth="1"/>
    <col min="2841" max="2841" width="11.42578125" style="94" bestFit="1" customWidth="1"/>
    <col min="2842" max="2842" width="11.85546875" style="94" customWidth="1"/>
    <col min="2843" max="3072" width="8" style="94"/>
    <col min="3073" max="3073" width="24.42578125" style="94" customWidth="1"/>
    <col min="3074" max="3074" width="7.42578125" style="94" customWidth="1"/>
    <col min="3075" max="3075" width="8.28515625" style="94" customWidth="1"/>
    <col min="3076" max="3076" width="16.5703125" style="94" customWidth="1"/>
    <col min="3077" max="3077" width="4.28515625" style="94" customWidth="1"/>
    <col min="3078" max="3078" width="10" style="94" customWidth="1"/>
    <col min="3079" max="3079" width="9.7109375" style="94" customWidth="1"/>
    <col min="3080" max="3080" width="21.85546875" style="94" customWidth="1"/>
    <col min="3081" max="3081" width="14.28515625" style="94" customWidth="1"/>
    <col min="3082" max="3082" width="9" style="94" customWidth="1"/>
    <col min="3083" max="3083" width="14.28515625" style="94" customWidth="1"/>
    <col min="3084" max="3084" width="18.42578125" style="94" customWidth="1"/>
    <col min="3085" max="3085" width="1.5703125" style="94" customWidth="1"/>
    <col min="3086" max="3086" width="16.85546875" style="94" customWidth="1"/>
    <col min="3087" max="3087" width="13.140625" style="94" customWidth="1"/>
    <col min="3088" max="3088" width="1.140625" style="94" customWidth="1"/>
    <col min="3089" max="3089" width="14.7109375" style="94" customWidth="1"/>
    <col min="3090" max="3090" width="14.5703125" style="94" customWidth="1"/>
    <col min="3091" max="3091" width="17.85546875" style="94" customWidth="1"/>
    <col min="3092" max="3092" width="8.42578125" style="94" bestFit="1" customWidth="1"/>
    <col min="3093" max="3093" width="20.42578125" style="94" customWidth="1"/>
    <col min="3094" max="3094" width="15.42578125" style="94" customWidth="1"/>
    <col min="3095" max="3095" width="11.85546875" style="94" customWidth="1"/>
    <col min="3096" max="3096" width="13.5703125" style="94" customWidth="1"/>
    <col min="3097" max="3097" width="11.42578125" style="94" bestFit="1" customWidth="1"/>
    <col min="3098" max="3098" width="11.85546875" style="94" customWidth="1"/>
    <col min="3099" max="3328" width="8" style="94"/>
    <col min="3329" max="3329" width="24.42578125" style="94" customWidth="1"/>
    <col min="3330" max="3330" width="7.42578125" style="94" customWidth="1"/>
    <col min="3331" max="3331" width="8.28515625" style="94" customWidth="1"/>
    <col min="3332" max="3332" width="16.5703125" style="94" customWidth="1"/>
    <col min="3333" max="3333" width="4.28515625" style="94" customWidth="1"/>
    <col min="3334" max="3334" width="10" style="94" customWidth="1"/>
    <col min="3335" max="3335" width="9.7109375" style="94" customWidth="1"/>
    <col min="3336" max="3336" width="21.85546875" style="94" customWidth="1"/>
    <col min="3337" max="3337" width="14.28515625" style="94" customWidth="1"/>
    <col min="3338" max="3338" width="9" style="94" customWidth="1"/>
    <col min="3339" max="3339" width="14.28515625" style="94" customWidth="1"/>
    <col min="3340" max="3340" width="18.42578125" style="94" customWidth="1"/>
    <col min="3341" max="3341" width="1.5703125" style="94" customWidth="1"/>
    <col min="3342" max="3342" width="16.85546875" style="94" customWidth="1"/>
    <col min="3343" max="3343" width="13.140625" style="94" customWidth="1"/>
    <col min="3344" max="3344" width="1.140625" style="94" customWidth="1"/>
    <col min="3345" max="3345" width="14.7109375" style="94" customWidth="1"/>
    <col min="3346" max="3346" width="14.5703125" style="94" customWidth="1"/>
    <col min="3347" max="3347" width="17.85546875" style="94" customWidth="1"/>
    <col min="3348" max="3348" width="8.42578125" style="94" bestFit="1" customWidth="1"/>
    <col min="3349" max="3349" width="20.42578125" style="94" customWidth="1"/>
    <col min="3350" max="3350" width="15.42578125" style="94" customWidth="1"/>
    <col min="3351" max="3351" width="11.85546875" style="94" customWidth="1"/>
    <col min="3352" max="3352" width="13.5703125" style="94" customWidth="1"/>
    <col min="3353" max="3353" width="11.42578125" style="94" bestFit="1" customWidth="1"/>
    <col min="3354" max="3354" width="11.85546875" style="94" customWidth="1"/>
    <col min="3355" max="3584" width="8" style="94"/>
    <col min="3585" max="3585" width="24.42578125" style="94" customWidth="1"/>
    <col min="3586" max="3586" width="7.42578125" style="94" customWidth="1"/>
    <col min="3587" max="3587" width="8.28515625" style="94" customWidth="1"/>
    <col min="3588" max="3588" width="16.5703125" style="94" customWidth="1"/>
    <col min="3589" max="3589" width="4.28515625" style="94" customWidth="1"/>
    <col min="3590" max="3590" width="10" style="94" customWidth="1"/>
    <col min="3591" max="3591" width="9.7109375" style="94" customWidth="1"/>
    <col min="3592" max="3592" width="21.85546875" style="94" customWidth="1"/>
    <col min="3593" max="3593" width="14.28515625" style="94" customWidth="1"/>
    <col min="3594" max="3594" width="9" style="94" customWidth="1"/>
    <col min="3595" max="3595" width="14.28515625" style="94" customWidth="1"/>
    <col min="3596" max="3596" width="18.42578125" style="94" customWidth="1"/>
    <col min="3597" max="3597" width="1.5703125" style="94" customWidth="1"/>
    <col min="3598" max="3598" width="16.85546875" style="94" customWidth="1"/>
    <col min="3599" max="3599" width="13.140625" style="94" customWidth="1"/>
    <col min="3600" max="3600" width="1.140625" style="94" customWidth="1"/>
    <col min="3601" max="3601" width="14.7109375" style="94" customWidth="1"/>
    <col min="3602" max="3602" width="14.5703125" style="94" customWidth="1"/>
    <col min="3603" max="3603" width="17.85546875" style="94" customWidth="1"/>
    <col min="3604" max="3604" width="8.42578125" style="94" bestFit="1" customWidth="1"/>
    <col min="3605" max="3605" width="20.42578125" style="94" customWidth="1"/>
    <col min="3606" max="3606" width="15.42578125" style="94" customWidth="1"/>
    <col min="3607" max="3607" width="11.85546875" style="94" customWidth="1"/>
    <col min="3608" max="3608" width="13.5703125" style="94" customWidth="1"/>
    <col min="3609" max="3609" width="11.42578125" style="94" bestFit="1" customWidth="1"/>
    <col min="3610" max="3610" width="11.85546875" style="94" customWidth="1"/>
    <col min="3611" max="3840" width="8" style="94"/>
    <col min="3841" max="3841" width="24.42578125" style="94" customWidth="1"/>
    <col min="3842" max="3842" width="7.42578125" style="94" customWidth="1"/>
    <col min="3843" max="3843" width="8.28515625" style="94" customWidth="1"/>
    <col min="3844" max="3844" width="16.5703125" style="94" customWidth="1"/>
    <col min="3845" max="3845" width="4.28515625" style="94" customWidth="1"/>
    <col min="3846" max="3846" width="10" style="94" customWidth="1"/>
    <col min="3847" max="3847" width="9.7109375" style="94" customWidth="1"/>
    <col min="3848" max="3848" width="21.85546875" style="94" customWidth="1"/>
    <col min="3849" max="3849" width="14.28515625" style="94" customWidth="1"/>
    <col min="3850" max="3850" width="9" style="94" customWidth="1"/>
    <col min="3851" max="3851" width="14.28515625" style="94" customWidth="1"/>
    <col min="3852" max="3852" width="18.42578125" style="94" customWidth="1"/>
    <col min="3853" max="3853" width="1.5703125" style="94" customWidth="1"/>
    <col min="3854" max="3854" width="16.85546875" style="94" customWidth="1"/>
    <col min="3855" max="3855" width="13.140625" style="94" customWidth="1"/>
    <col min="3856" max="3856" width="1.140625" style="94" customWidth="1"/>
    <col min="3857" max="3857" width="14.7109375" style="94" customWidth="1"/>
    <col min="3858" max="3858" width="14.5703125" style="94" customWidth="1"/>
    <col min="3859" max="3859" width="17.85546875" style="94" customWidth="1"/>
    <col min="3860" max="3860" width="8.42578125" style="94" bestFit="1" customWidth="1"/>
    <col min="3861" max="3861" width="20.42578125" style="94" customWidth="1"/>
    <col min="3862" max="3862" width="15.42578125" style="94" customWidth="1"/>
    <col min="3863" max="3863" width="11.85546875" style="94" customWidth="1"/>
    <col min="3864" max="3864" width="13.5703125" style="94" customWidth="1"/>
    <col min="3865" max="3865" width="11.42578125" style="94" bestFit="1" customWidth="1"/>
    <col min="3866" max="3866" width="11.85546875" style="94" customWidth="1"/>
    <col min="3867" max="4096" width="8" style="94"/>
    <col min="4097" max="4097" width="24.42578125" style="94" customWidth="1"/>
    <col min="4098" max="4098" width="7.42578125" style="94" customWidth="1"/>
    <col min="4099" max="4099" width="8.28515625" style="94" customWidth="1"/>
    <col min="4100" max="4100" width="16.5703125" style="94" customWidth="1"/>
    <col min="4101" max="4101" width="4.28515625" style="94" customWidth="1"/>
    <col min="4102" max="4102" width="10" style="94" customWidth="1"/>
    <col min="4103" max="4103" width="9.7109375" style="94" customWidth="1"/>
    <col min="4104" max="4104" width="21.85546875" style="94" customWidth="1"/>
    <col min="4105" max="4105" width="14.28515625" style="94" customWidth="1"/>
    <col min="4106" max="4106" width="9" style="94" customWidth="1"/>
    <col min="4107" max="4107" width="14.28515625" style="94" customWidth="1"/>
    <col min="4108" max="4108" width="18.42578125" style="94" customWidth="1"/>
    <col min="4109" max="4109" width="1.5703125" style="94" customWidth="1"/>
    <col min="4110" max="4110" width="16.85546875" style="94" customWidth="1"/>
    <col min="4111" max="4111" width="13.140625" style="94" customWidth="1"/>
    <col min="4112" max="4112" width="1.140625" style="94" customWidth="1"/>
    <col min="4113" max="4113" width="14.7109375" style="94" customWidth="1"/>
    <col min="4114" max="4114" width="14.5703125" style="94" customWidth="1"/>
    <col min="4115" max="4115" width="17.85546875" style="94" customWidth="1"/>
    <col min="4116" max="4116" width="8.42578125" style="94" bestFit="1" customWidth="1"/>
    <col min="4117" max="4117" width="20.42578125" style="94" customWidth="1"/>
    <col min="4118" max="4118" width="15.42578125" style="94" customWidth="1"/>
    <col min="4119" max="4119" width="11.85546875" style="94" customWidth="1"/>
    <col min="4120" max="4120" width="13.5703125" style="94" customWidth="1"/>
    <col min="4121" max="4121" width="11.42578125" style="94" bestFit="1" customWidth="1"/>
    <col min="4122" max="4122" width="11.85546875" style="94" customWidth="1"/>
    <col min="4123" max="4352" width="8" style="94"/>
    <col min="4353" max="4353" width="24.42578125" style="94" customWidth="1"/>
    <col min="4354" max="4354" width="7.42578125" style="94" customWidth="1"/>
    <col min="4355" max="4355" width="8.28515625" style="94" customWidth="1"/>
    <col min="4356" max="4356" width="16.5703125" style="94" customWidth="1"/>
    <col min="4357" max="4357" width="4.28515625" style="94" customWidth="1"/>
    <col min="4358" max="4358" width="10" style="94" customWidth="1"/>
    <col min="4359" max="4359" width="9.7109375" style="94" customWidth="1"/>
    <col min="4360" max="4360" width="21.85546875" style="94" customWidth="1"/>
    <col min="4361" max="4361" width="14.28515625" style="94" customWidth="1"/>
    <col min="4362" max="4362" width="9" style="94" customWidth="1"/>
    <col min="4363" max="4363" width="14.28515625" style="94" customWidth="1"/>
    <col min="4364" max="4364" width="18.42578125" style="94" customWidth="1"/>
    <col min="4365" max="4365" width="1.5703125" style="94" customWidth="1"/>
    <col min="4366" max="4366" width="16.85546875" style="94" customWidth="1"/>
    <col min="4367" max="4367" width="13.140625" style="94" customWidth="1"/>
    <col min="4368" max="4368" width="1.140625" style="94" customWidth="1"/>
    <col min="4369" max="4369" width="14.7109375" style="94" customWidth="1"/>
    <col min="4370" max="4370" width="14.5703125" style="94" customWidth="1"/>
    <col min="4371" max="4371" width="17.85546875" style="94" customWidth="1"/>
    <col min="4372" max="4372" width="8.42578125" style="94" bestFit="1" customWidth="1"/>
    <col min="4373" max="4373" width="20.42578125" style="94" customWidth="1"/>
    <col min="4374" max="4374" width="15.42578125" style="94" customWidth="1"/>
    <col min="4375" max="4375" width="11.85546875" style="94" customWidth="1"/>
    <col min="4376" max="4376" width="13.5703125" style="94" customWidth="1"/>
    <col min="4377" max="4377" width="11.42578125" style="94" bestFit="1" customWidth="1"/>
    <col min="4378" max="4378" width="11.85546875" style="94" customWidth="1"/>
    <col min="4379" max="4608" width="8" style="94"/>
    <col min="4609" max="4609" width="24.42578125" style="94" customWidth="1"/>
    <col min="4610" max="4610" width="7.42578125" style="94" customWidth="1"/>
    <col min="4611" max="4611" width="8.28515625" style="94" customWidth="1"/>
    <col min="4612" max="4612" width="16.5703125" style="94" customWidth="1"/>
    <col min="4613" max="4613" width="4.28515625" style="94" customWidth="1"/>
    <col min="4614" max="4614" width="10" style="94" customWidth="1"/>
    <col min="4615" max="4615" width="9.7109375" style="94" customWidth="1"/>
    <col min="4616" max="4616" width="21.85546875" style="94" customWidth="1"/>
    <col min="4617" max="4617" width="14.28515625" style="94" customWidth="1"/>
    <col min="4618" max="4618" width="9" style="94" customWidth="1"/>
    <col min="4619" max="4619" width="14.28515625" style="94" customWidth="1"/>
    <col min="4620" max="4620" width="18.42578125" style="94" customWidth="1"/>
    <col min="4621" max="4621" width="1.5703125" style="94" customWidth="1"/>
    <col min="4622" max="4622" width="16.85546875" style="94" customWidth="1"/>
    <col min="4623" max="4623" width="13.140625" style="94" customWidth="1"/>
    <col min="4624" max="4624" width="1.140625" style="94" customWidth="1"/>
    <col min="4625" max="4625" width="14.7109375" style="94" customWidth="1"/>
    <col min="4626" max="4626" width="14.5703125" style="94" customWidth="1"/>
    <col min="4627" max="4627" width="17.85546875" style="94" customWidth="1"/>
    <col min="4628" max="4628" width="8.42578125" style="94" bestFit="1" customWidth="1"/>
    <col min="4629" max="4629" width="20.42578125" style="94" customWidth="1"/>
    <col min="4630" max="4630" width="15.42578125" style="94" customWidth="1"/>
    <col min="4631" max="4631" width="11.85546875" style="94" customWidth="1"/>
    <col min="4632" max="4632" width="13.5703125" style="94" customWidth="1"/>
    <col min="4633" max="4633" width="11.42578125" style="94" bestFit="1" customWidth="1"/>
    <col min="4634" max="4634" width="11.85546875" style="94" customWidth="1"/>
    <col min="4635" max="4864" width="8" style="94"/>
    <col min="4865" max="4865" width="24.42578125" style="94" customWidth="1"/>
    <col min="4866" max="4866" width="7.42578125" style="94" customWidth="1"/>
    <col min="4867" max="4867" width="8.28515625" style="94" customWidth="1"/>
    <col min="4868" max="4868" width="16.5703125" style="94" customWidth="1"/>
    <col min="4869" max="4869" width="4.28515625" style="94" customWidth="1"/>
    <col min="4870" max="4870" width="10" style="94" customWidth="1"/>
    <col min="4871" max="4871" width="9.7109375" style="94" customWidth="1"/>
    <col min="4872" max="4872" width="21.85546875" style="94" customWidth="1"/>
    <col min="4873" max="4873" width="14.28515625" style="94" customWidth="1"/>
    <col min="4874" max="4874" width="9" style="94" customWidth="1"/>
    <col min="4875" max="4875" width="14.28515625" style="94" customWidth="1"/>
    <col min="4876" max="4876" width="18.42578125" style="94" customWidth="1"/>
    <col min="4877" max="4877" width="1.5703125" style="94" customWidth="1"/>
    <col min="4878" max="4878" width="16.85546875" style="94" customWidth="1"/>
    <col min="4879" max="4879" width="13.140625" style="94" customWidth="1"/>
    <col min="4880" max="4880" width="1.140625" style="94" customWidth="1"/>
    <col min="4881" max="4881" width="14.7109375" style="94" customWidth="1"/>
    <col min="4882" max="4882" width="14.5703125" style="94" customWidth="1"/>
    <col min="4883" max="4883" width="17.85546875" style="94" customWidth="1"/>
    <col min="4884" max="4884" width="8.42578125" style="94" bestFit="1" customWidth="1"/>
    <col min="4885" max="4885" width="20.42578125" style="94" customWidth="1"/>
    <col min="4886" max="4886" width="15.42578125" style="94" customWidth="1"/>
    <col min="4887" max="4887" width="11.85546875" style="94" customWidth="1"/>
    <col min="4888" max="4888" width="13.5703125" style="94" customWidth="1"/>
    <col min="4889" max="4889" width="11.42578125" style="94" bestFit="1" customWidth="1"/>
    <col min="4890" max="4890" width="11.85546875" style="94" customWidth="1"/>
    <col min="4891" max="5120" width="8" style="94"/>
    <col min="5121" max="5121" width="24.42578125" style="94" customWidth="1"/>
    <col min="5122" max="5122" width="7.42578125" style="94" customWidth="1"/>
    <col min="5123" max="5123" width="8.28515625" style="94" customWidth="1"/>
    <col min="5124" max="5124" width="16.5703125" style="94" customWidth="1"/>
    <col min="5125" max="5125" width="4.28515625" style="94" customWidth="1"/>
    <col min="5126" max="5126" width="10" style="94" customWidth="1"/>
    <col min="5127" max="5127" width="9.7109375" style="94" customWidth="1"/>
    <col min="5128" max="5128" width="21.85546875" style="94" customWidth="1"/>
    <col min="5129" max="5129" width="14.28515625" style="94" customWidth="1"/>
    <col min="5130" max="5130" width="9" style="94" customWidth="1"/>
    <col min="5131" max="5131" width="14.28515625" style="94" customWidth="1"/>
    <col min="5132" max="5132" width="18.42578125" style="94" customWidth="1"/>
    <col min="5133" max="5133" width="1.5703125" style="94" customWidth="1"/>
    <col min="5134" max="5134" width="16.85546875" style="94" customWidth="1"/>
    <col min="5135" max="5135" width="13.140625" style="94" customWidth="1"/>
    <col min="5136" max="5136" width="1.140625" style="94" customWidth="1"/>
    <col min="5137" max="5137" width="14.7109375" style="94" customWidth="1"/>
    <col min="5138" max="5138" width="14.5703125" style="94" customWidth="1"/>
    <col min="5139" max="5139" width="17.85546875" style="94" customWidth="1"/>
    <col min="5140" max="5140" width="8.42578125" style="94" bestFit="1" customWidth="1"/>
    <col min="5141" max="5141" width="20.42578125" style="94" customWidth="1"/>
    <col min="5142" max="5142" width="15.42578125" style="94" customWidth="1"/>
    <col min="5143" max="5143" width="11.85546875" style="94" customWidth="1"/>
    <col min="5144" max="5144" width="13.5703125" style="94" customWidth="1"/>
    <col min="5145" max="5145" width="11.42578125" style="94" bestFit="1" customWidth="1"/>
    <col min="5146" max="5146" width="11.85546875" style="94" customWidth="1"/>
    <col min="5147" max="5376" width="8" style="94"/>
    <col min="5377" max="5377" width="24.42578125" style="94" customWidth="1"/>
    <col min="5378" max="5378" width="7.42578125" style="94" customWidth="1"/>
    <col min="5379" max="5379" width="8.28515625" style="94" customWidth="1"/>
    <col min="5380" max="5380" width="16.5703125" style="94" customWidth="1"/>
    <col min="5381" max="5381" width="4.28515625" style="94" customWidth="1"/>
    <col min="5382" max="5382" width="10" style="94" customWidth="1"/>
    <col min="5383" max="5383" width="9.7109375" style="94" customWidth="1"/>
    <col min="5384" max="5384" width="21.85546875" style="94" customWidth="1"/>
    <col min="5385" max="5385" width="14.28515625" style="94" customWidth="1"/>
    <col min="5386" max="5386" width="9" style="94" customWidth="1"/>
    <col min="5387" max="5387" width="14.28515625" style="94" customWidth="1"/>
    <col min="5388" max="5388" width="18.42578125" style="94" customWidth="1"/>
    <col min="5389" max="5389" width="1.5703125" style="94" customWidth="1"/>
    <col min="5390" max="5390" width="16.85546875" style="94" customWidth="1"/>
    <col min="5391" max="5391" width="13.140625" style="94" customWidth="1"/>
    <col min="5392" max="5392" width="1.140625" style="94" customWidth="1"/>
    <col min="5393" max="5393" width="14.7109375" style="94" customWidth="1"/>
    <col min="5394" max="5394" width="14.5703125" style="94" customWidth="1"/>
    <col min="5395" max="5395" width="17.85546875" style="94" customWidth="1"/>
    <col min="5396" max="5396" width="8.42578125" style="94" bestFit="1" customWidth="1"/>
    <col min="5397" max="5397" width="20.42578125" style="94" customWidth="1"/>
    <col min="5398" max="5398" width="15.42578125" style="94" customWidth="1"/>
    <col min="5399" max="5399" width="11.85546875" style="94" customWidth="1"/>
    <col min="5400" max="5400" width="13.5703125" style="94" customWidth="1"/>
    <col min="5401" max="5401" width="11.42578125" style="94" bestFit="1" customWidth="1"/>
    <col min="5402" max="5402" width="11.85546875" style="94" customWidth="1"/>
    <col min="5403" max="5632" width="8" style="94"/>
    <col min="5633" max="5633" width="24.42578125" style="94" customWidth="1"/>
    <col min="5634" max="5634" width="7.42578125" style="94" customWidth="1"/>
    <col min="5635" max="5635" width="8.28515625" style="94" customWidth="1"/>
    <col min="5636" max="5636" width="16.5703125" style="94" customWidth="1"/>
    <col min="5637" max="5637" width="4.28515625" style="94" customWidth="1"/>
    <col min="5638" max="5638" width="10" style="94" customWidth="1"/>
    <col min="5639" max="5639" width="9.7109375" style="94" customWidth="1"/>
    <col min="5640" max="5640" width="21.85546875" style="94" customWidth="1"/>
    <col min="5641" max="5641" width="14.28515625" style="94" customWidth="1"/>
    <col min="5642" max="5642" width="9" style="94" customWidth="1"/>
    <col min="5643" max="5643" width="14.28515625" style="94" customWidth="1"/>
    <col min="5644" max="5644" width="18.42578125" style="94" customWidth="1"/>
    <col min="5645" max="5645" width="1.5703125" style="94" customWidth="1"/>
    <col min="5646" max="5646" width="16.85546875" style="94" customWidth="1"/>
    <col min="5647" max="5647" width="13.140625" style="94" customWidth="1"/>
    <col min="5648" max="5648" width="1.140625" style="94" customWidth="1"/>
    <col min="5649" max="5649" width="14.7109375" style="94" customWidth="1"/>
    <col min="5650" max="5650" width="14.5703125" style="94" customWidth="1"/>
    <col min="5651" max="5651" width="17.85546875" style="94" customWidth="1"/>
    <col min="5652" max="5652" width="8.42578125" style="94" bestFit="1" customWidth="1"/>
    <col min="5653" max="5653" width="20.42578125" style="94" customWidth="1"/>
    <col min="5654" max="5654" width="15.42578125" style="94" customWidth="1"/>
    <col min="5655" max="5655" width="11.85546875" style="94" customWidth="1"/>
    <col min="5656" max="5656" width="13.5703125" style="94" customWidth="1"/>
    <col min="5657" max="5657" width="11.42578125" style="94" bestFit="1" customWidth="1"/>
    <col min="5658" max="5658" width="11.85546875" style="94" customWidth="1"/>
    <col min="5659" max="5888" width="8" style="94"/>
    <col min="5889" max="5889" width="24.42578125" style="94" customWidth="1"/>
    <col min="5890" max="5890" width="7.42578125" style="94" customWidth="1"/>
    <col min="5891" max="5891" width="8.28515625" style="94" customWidth="1"/>
    <col min="5892" max="5892" width="16.5703125" style="94" customWidth="1"/>
    <col min="5893" max="5893" width="4.28515625" style="94" customWidth="1"/>
    <col min="5894" max="5894" width="10" style="94" customWidth="1"/>
    <col min="5895" max="5895" width="9.7109375" style="94" customWidth="1"/>
    <col min="5896" max="5896" width="21.85546875" style="94" customWidth="1"/>
    <col min="5897" max="5897" width="14.28515625" style="94" customWidth="1"/>
    <col min="5898" max="5898" width="9" style="94" customWidth="1"/>
    <col min="5899" max="5899" width="14.28515625" style="94" customWidth="1"/>
    <col min="5900" max="5900" width="18.42578125" style="94" customWidth="1"/>
    <col min="5901" max="5901" width="1.5703125" style="94" customWidth="1"/>
    <col min="5902" max="5902" width="16.85546875" style="94" customWidth="1"/>
    <col min="5903" max="5903" width="13.140625" style="94" customWidth="1"/>
    <col min="5904" max="5904" width="1.140625" style="94" customWidth="1"/>
    <col min="5905" max="5905" width="14.7109375" style="94" customWidth="1"/>
    <col min="5906" max="5906" width="14.5703125" style="94" customWidth="1"/>
    <col min="5907" max="5907" width="17.85546875" style="94" customWidth="1"/>
    <col min="5908" max="5908" width="8.42578125" style="94" bestFit="1" customWidth="1"/>
    <col min="5909" max="5909" width="20.42578125" style="94" customWidth="1"/>
    <col min="5910" max="5910" width="15.42578125" style="94" customWidth="1"/>
    <col min="5911" max="5911" width="11.85546875" style="94" customWidth="1"/>
    <col min="5912" max="5912" width="13.5703125" style="94" customWidth="1"/>
    <col min="5913" max="5913" width="11.42578125" style="94" bestFit="1" customWidth="1"/>
    <col min="5914" max="5914" width="11.85546875" style="94" customWidth="1"/>
    <col min="5915" max="6144" width="8" style="94"/>
    <col min="6145" max="6145" width="24.42578125" style="94" customWidth="1"/>
    <col min="6146" max="6146" width="7.42578125" style="94" customWidth="1"/>
    <col min="6147" max="6147" width="8.28515625" style="94" customWidth="1"/>
    <col min="6148" max="6148" width="16.5703125" style="94" customWidth="1"/>
    <col min="6149" max="6149" width="4.28515625" style="94" customWidth="1"/>
    <col min="6150" max="6150" width="10" style="94" customWidth="1"/>
    <col min="6151" max="6151" width="9.7109375" style="94" customWidth="1"/>
    <col min="6152" max="6152" width="21.85546875" style="94" customWidth="1"/>
    <col min="6153" max="6153" width="14.28515625" style="94" customWidth="1"/>
    <col min="6154" max="6154" width="9" style="94" customWidth="1"/>
    <col min="6155" max="6155" width="14.28515625" style="94" customWidth="1"/>
    <col min="6156" max="6156" width="18.42578125" style="94" customWidth="1"/>
    <col min="6157" max="6157" width="1.5703125" style="94" customWidth="1"/>
    <col min="6158" max="6158" width="16.85546875" style="94" customWidth="1"/>
    <col min="6159" max="6159" width="13.140625" style="94" customWidth="1"/>
    <col min="6160" max="6160" width="1.140625" style="94" customWidth="1"/>
    <col min="6161" max="6161" width="14.7109375" style="94" customWidth="1"/>
    <col min="6162" max="6162" width="14.5703125" style="94" customWidth="1"/>
    <col min="6163" max="6163" width="17.85546875" style="94" customWidth="1"/>
    <col min="6164" max="6164" width="8.42578125" style="94" bestFit="1" customWidth="1"/>
    <col min="6165" max="6165" width="20.42578125" style="94" customWidth="1"/>
    <col min="6166" max="6166" width="15.42578125" style="94" customWidth="1"/>
    <col min="6167" max="6167" width="11.85546875" style="94" customWidth="1"/>
    <col min="6168" max="6168" width="13.5703125" style="94" customWidth="1"/>
    <col min="6169" max="6169" width="11.42578125" style="94" bestFit="1" customWidth="1"/>
    <col min="6170" max="6170" width="11.85546875" style="94" customWidth="1"/>
    <col min="6171" max="6400" width="8" style="94"/>
    <col min="6401" max="6401" width="24.42578125" style="94" customWidth="1"/>
    <col min="6402" max="6402" width="7.42578125" style="94" customWidth="1"/>
    <col min="6403" max="6403" width="8.28515625" style="94" customWidth="1"/>
    <col min="6404" max="6404" width="16.5703125" style="94" customWidth="1"/>
    <col min="6405" max="6405" width="4.28515625" style="94" customWidth="1"/>
    <col min="6406" max="6406" width="10" style="94" customWidth="1"/>
    <col min="6407" max="6407" width="9.7109375" style="94" customWidth="1"/>
    <col min="6408" max="6408" width="21.85546875" style="94" customWidth="1"/>
    <col min="6409" max="6409" width="14.28515625" style="94" customWidth="1"/>
    <col min="6410" max="6410" width="9" style="94" customWidth="1"/>
    <col min="6411" max="6411" width="14.28515625" style="94" customWidth="1"/>
    <col min="6412" max="6412" width="18.42578125" style="94" customWidth="1"/>
    <col min="6413" max="6413" width="1.5703125" style="94" customWidth="1"/>
    <col min="6414" max="6414" width="16.85546875" style="94" customWidth="1"/>
    <col min="6415" max="6415" width="13.140625" style="94" customWidth="1"/>
    <col min="6416" max="6416" width="1.140625" style="94" customWidth="1"/>
    <col min="6417" max="6417" width="14.7109375" style="94" customWidth="1"/>
    <col min="6418" max="6418" width="14.5703125" style="94" customWidth="1"/>
    <col min="6419" max="6419" width="17.85546875" style="94" customWidth="1"/>
    <col min="6420" max="6420" width="8.42578125" style="94" bestFit="1" customWidth="1"/>
    <col min="6421" max="6421" width="20.42578125" style="94" customWidth="1"/>
    <col min="6422" max="6422" width="15.42578125" style="94" customWidth="1"/>
    <col min="6423" max="6423" width="11.85546875" style="94" customWidth="1"/>
    <col min="6424" max="6424" width="13.5703125" style="94" customWidth="1"/>
    <col min="6425" max="6425" width="11.42578125" style="94" bestFit="1" customWidth="1"/>
    <col min="6426" max="6426" width="11.85546875" style="94" customWidth="1"/>
    <col min="6427" max="6656" width="8" style="94"/>
    <col min="6657" max="6657" width="24.42578125" style="94" customWidth="1"/>
    <col min="6658" max="6658" width="7.42578125" style="94" customWidth="1"/>
    <col min="6659" max="6659" width="8.28515625" style="94" customWidth="1"/>
    <col min="6660" max="6660" width="16.5703125" style="94" customWidth="1"/>
    <col min="6661" max="6661" width="4.28515625" style="94" customWidth="1"/>
    <col min="6662" max="6662" width="10" style="94" customWidth="1"/>
    <col min="6663" max="6663" width="9.7109375" style="94" customWidth="1"/>
    <col min="6664" max="6664" width="21.85546875" style="94" customWidth="1"/>
    <col min="6665" max="6665" width="14.28515625" style="94" customWidth="1"/>
    <col min="6666" max="6666" width="9" style="94" customWidth="1"/>
    <col min="6667" max="6667" width="14.28515625" style="94" customWidth="1"/>
    <col min="6668" max="6668" width="18.42578125" style="94" customWidth="1"/>
    <col min="6669" max="6669" width="1.5703125" style="94" customWidth="1"/>
    <col min="6670" max="6670" width="16.85546875" style="94" customWidth="1"/>
    <col min="6671" max="6671" width="13.140625" style="94" customWidth="1"/>
    <col min="6672" max="6672" width="1.140625" style="94" customWidth="1"/>
    <col min="6673" max="6673" width="14.7109375" style="94" customWidth="1"/>
    <col min="6674" max="6674" width="14.5703125" style="94" customWidth="1"/>
    <col min="6675" max="6675" width="17.85546875" style="94" customWidth="1"/>
    <col min="6676" max="6676" width="8.42578125" style="94" bestFit="1" customWidth="1"/>
    <col min="6677" max="6677" width="20.42578125" style="94" customWidth="1"/>
    <col min="6678" max="6678" width="15.42578125" style="94" customWidth="1"/>
    <col min="6679" max="6679" width="11.85546875" style="94" customWidth="1"/>
    <col min="6680" max="6680" width="13.5703125" style="94" customWidth="1"/>
    <col min="6681" max="6681" width="11.42578125" style="94" bestFit="1" customWidth="1"/>
    <col min="6682" max="6682" width="11.85546875" style="94" customWidth="1"/>
    <col min="6683" max="6912" width="8" style="94"/>
    <col min="6913" max="6913" width="24.42578125" style="94" customWidth="1"/>
    <col min="6914" max="6914" width="7.42578125" style="94" customWidth="1"/>
    <col min="6915" max="6915" width="8.28515625" style="94" customWidth="1"/>
    <col min="6916" max="6916" width="16.5703125" style="94" customWidth="1"/>
    <col min="6917" max="6917" width="4.28515625" style="94" customWidth="1"/>
    <col min="6918" max="6918" width="10" style="94" customWidth="1"/>
    <col min="6919" max="6919" width="9.7109375" style="94" customWidth="1"/>
    <col min="6920" max="6920" width="21.85546875" style="94" customWidth="1"/>
    <col min="6921" max="6921" width="14.28515625" style="94" customWidth="1"/>
    <col min="6922" max="6922" width="9" style="94" customWidth="1"/>
    <col min="6923" max="6923" width="14.28515625" style="94" customWidth="1"/>
    <col min="6924" max="6924" width="18.42578125" style="94" customWidth="1"/>
    <col min="6925" max="6925" width="1.5703125" style="94" customWidth="1"/>
    <col min="6926" max="6926" width="16.85546875" style="94" customWidth="1"/>
    <col min="6927" max="6927" width="13.140625" style="94" customWidth="1"/>
    <col min="6928" max="6928" width="1.140625" style="94" customWidth="1"/>
    <col min="6929" max="6929" width="14.7109375" style="94" customWidth="1"/>
    <col min="6930" max="6930" width="14.5703125" style="94" customWidth="1"/>
    <col min="6931" max="6931" width="17.85546875" style="94" customWidth="1"/>
    <col min="6932" max="6932" width="8.42578125" style="94" bestFit="1" customWidth="1"/>
    <col min="6933" max="6933" width="20.42578125" style="94" customWidth="1"/>
    <col min="6934" max="6934" width="15.42578125" style="94" customWidth="1"/>
    <col min="6935" max="6935" width="11.85546875" style="94" customWidth="1"/>
    <col min="6936" max="6936" width="13.5703125" style="94" customWidth="1"/>
    <col min="6937" max="6937" width="11.42578125" style="94" bestFit="1" customWidth="1"/>
    <col min="6938" max="6938" width="11.85546875" style="94" customWidth="1"/>
    <col min="6939" max="7168" width="8" style="94"/>
    <col min="7169" max="7169" width="24.42578125" style="94" customWidth="1"/>
    <col min="7170" max="7170" width="7.42578125" style="94" customWidth="1"/>
    <col min="7171" max="7171" width="8.28515625" style="94" customWidth="1"/>
    <col min="7172" max="7172" width="16.5703125" style="94" customWidth="1"/>
    <col min="7173" max="7173" width="4.28515625" style="94" customWidth="1"/>
    <col min="7174" max="7174" width="10" style="94" customWidth="1"/>
    <col min="7175" max="7175" width="9.7109375" style="94" customWidth="1"/>
    <col min="7176" max="7176" width="21.85546875" style="94" customWidth="1"/>
    <col min="7177" max="7177" width="14.28515625" style="94" customWidth="1"/>
    <col min="7178" max="7178" width="9" style="94" customWidth="1"/>
    <col min="7179" max="7179" width="14.28515625" style="94" customWidth="1"/>
    <col min="7180" max="7180" width="18.42578125" style="94" customWidth="1"/>
    <col min="7181" max="7181" width="1.5703125" style="94" customWidth="1"/>
    <col min="7182" max="7182" width="16.85546875" style="94" customWidth="1"/>
    <col min="7183" max="7183" width="13.140625" style="94" customWidth="1"/>
    <col min="7184" max="7184" width="1.140625" style="94" customWidth="1"/>
    <col min="7185" max="7185" width="14.7109375" style="94" customWidth="1"/>
    <col min="7186" max="7186" width="14.5703125" style="94" customWidth="1"/>
    <col min="7187" max="7187" width="17.85546875" style="94" customWidth="1"/>
    <col min="7188" max="7188" width="8.42578125" style="94" bestFit="1" customWidth="1"/>
    <col min="7189" max="7189" width="20.42578125" style="94" customWidth="1"/>
    <col min="7190" max="7190" width="15.42578125" style="94" customWidth="1"/>
    <col min="7191" max="7191" width="11.85546875" style="94" customWidth="1"/>
    <col min="7192" max="7192" width="13.5703125" style="94" customWidth="1"/>
    <col min="7193" max="7193" width="11.42578125" style="94" bestFit="1" customWidth="1"/>
    <col min="7194" max="7194" width="11.85546875" style="94" customWidth="1"/>
    <col min="7195" max="7424" width="8" style="94"/>
    <col min="7425" max="7425" width="24.42578125" style="94" customWidth="1"/>
    <col min="7426" max="7426" width="7.42578125" style="94" customWidth="1"/>
    <col min="7427" max="7427" width="8.28515625" style="94" customWidth="1"/>
    <col min="7428" max="7428" width="16.5703125" style="94" customWidth="1"/>
    <col min="7429" max="7429" width="4.28515625" style="94" customWidth="1"/>
    <col min="7430" max="7430" width="10" style="94" customWidth="1"/>
    <col min="7431" max="7431" width="9.7109375" style="94" customWidth="1"/>
    <col min="7432" max="7432" width="21.85546875" style="94" customWidth="1"/>
    <col min="7433" max="7433" width="14.28515625" style="94" customWidth="1"/>
    <col min="7434" max="7434" width="9" style="94" customWidth="1"/>
    <col min="7435" max="7435" width="14.28515625" style="94" customWidth="1"/>
    <col min="7436" max="7436" width="18.42578125" style="94" customWidth="1"/>
    <col min="7437" max="7437" width="1.5703125" style="94" customWidth="1"/>
    <col min="7438" max="7438" width="16.85546875" style="94" customWidth="1"/>
    <col min="7439" max="7439" width="13.140625" style="94" customWidth="1"/>
    <col min="7440" max="7440" width="1.140625" style="94" customWidth="1"/>
    <col min="7441" max="7441" width="14.7109375" style="94" customWidth="1"/>
    <col min="7442" max="7442" width="14.5703125" style="94" customWidth="1"/>
    <col min="7443" max="7443" width="17.85546875" style="94" customWidth="1"/>
    <col min="7444" max="7444" width="8.42578125" style="94" bestFit="1" customWidth="1"/>
    <col min="7445" max="7445" width="20.42578125" style="94" customWidth="1"/>
    <col min="7446" max="7446" width="15.42578125" style="94" customWidth="1"/>
    <col min="7447" max="7447" width="11.85546875" style="94" customWidth="1"/>
    <col min="7448" max="7448" width="13.5703125" style="94" customWidth="1"/>
    <col min="7449" max="7449" width="11.42578125" style="94" bestFit="1" customWidth="1"/>
    <col min="7450" max="7450" width="11.85546875" style="94" customWidth="1"/>
    <col min="7451" max="7680" width="8" style="94"/>
    <col min="7681" max="7681" width="24.42578125" style="94" customWidth="1"/>
    <col min="7682" max="7682" width="7.42578125" style="94" customWidth="1"/>
    <col min="7683" max="7683" width="8.28515625" style="94" customWidth="1"/>
    <col min="7684" max="7684" width="16.5703125" style="94" customWidth="1"/>
    <col min="7685" max="7685" width="4.28515625" style="94" customWidth="1"/>
    <col min="7686" max="7686" width="10" style="94" customWidth="1"/>
    <col min="7687" max="7687" width="9.7109375" style="94" customWidth="1"/>
    <col min="7688" max="7688" width="21.85546875" style="94" customWidth="1"/>
    <col min="7689" max="7689" width="14.28515625" style="94" customWidth="1"/>
    <col min="7690" max="7690" width="9" style="94" customWidth="1"/>
    <col min="7691" max="7691" width="14.28515625" style="94" customWidth="1"/>
    <col min="7692" max="7692" width="18.42578125" style="94" customWidth="1"/>
    <col min="7693" max="7693" width="1.5703125" style="94" customWidth="1"/>
    <col min="7694" max="7694" width="16.85546875" style="94" customWidth="1"/>
    <col min="7695" max="7695" width="13.140625" style="94" customWidth="1"/>
    <col min="7696" max="7696" width="1.140625" style="94" customWidth="1"/>
    <col min="7697" max="7697" width="14.7109375" style="94" customWidth="1"/>
    <col min="7698" max="7698" width="14.5703125" style="94" customWidth="1"/>
    <col min="7699" max="7699" width="17.85546875" style="94" customWidth="1"/>
    <col min="7700" max="7700" width="8.42578125" style="94" bestFit="1" customWidth="1"/>
    <col min="7701" max="7701" width="20.42578125" style="94" customWidth="1"/>
    <col min="7702" max="7702" width="15.42578125" style="94" customWidth="1"/>
    <col min="7703" max="7703" width="11.85546875" style="94" customWidth="1"/>
    <col min="7704" max="7704" width="13.5703125" style="94" customWidth="1"/>
    <col min="7705" max="7705" width="11.42578125" style="94" bestFit="1" customWidth="1"/>
    <col min="7706" max="7706" width="11.85546875" style="94" customWidth="1"/>
    <col min="7707" max="7936" width="8" style="94"/>
    <col min="7937" max="7937" width="24.42578125" style="94" customWidth="1"/>
    <col min="7938" max="7938" width="7.42578125" style="94" customWidth="1"/>
    <col min="7939" max="7939" width="8.28515625" style="94" customWidth="1"/>
    <col min="7940" max="7940" width="16.5703125" style="94" customWidth="1"/>
    <col min="7941" max="7941" width="4.28515625" style="94" customWidth="1"/>
    <col min="7942" max="7942" width="10" style="94" customWidth="1"/>
    <col min="7943" max="7943" width="9.7109375" style="94" customWidth="1"/>
    <col min="7944" max="7944" width="21.85546875" style="94" customWidth="1"/>
    <col min="7945" max="7945" width="14.28515625" style="94" customWidth="1"/>
    <col min="7946" max="7946" width="9" style="94" customWidth="1"/>
    <col min="7947" max="7947" width="14.28515625" style="94" customWidth="1"/>
    <col min="7948" max="7948" width="18.42578125" style="94" customWidth="1"/>
    <col min="7949" max="7949" width="1.5703125" style="94" customWidth="1"/>
    <col min="7950" max="7950" width="16.85546875" style="94" customWidth="1"/>
    <col min="7951" max="7951" width="13.140625" style="94" customWidth="1"/>
    <col min="7952" max="7952" width="1.140625" style="94" customWidth="1"/>
    <col min="7953" max="7953" width="14.7109375" style="94" customWidth="1"/>
    <col min="7954" max="7954" width="14.5703125" style="94" customWidth="1"/>
    <col min="7955" max="7955" width="17.85546875" style="94" customWidth="1"/>
    <col min="7956" max="7956" width="8.42578125" style="94" bestFit="1" customWidth="1"/>
    <col min="7957" max="7957" width="20.42578125" style="94" customWidth="1"/>
    <col min="7958" max="7958" width="15.42578125" style="94" customWidth="1"/>
    <col min="7959" max="7959" width="11.85546875" style="94" customWidth="1"/>
    <col min="7960" max="7960" width="13.5703125" style="94" customWidth="1"/>
    <col min="7961" max="7961" width="11.42578125" style="94" bestFit="1" customWidth="1"/>
    <col min="7962" max="7962" width="11.85546875" style="94" customWidth="1"/>
    <col min="7963" max="8192" width="8" style="94"/>
    <col min="8193" max="8193" width="24.42578125" style="94" customWidth="1"/>
    <col min="8194" max="8194" width="7.42578125" style="94" customWidth="1"/>
    <col min="8195" max="8195" width="8.28515625" style="94" customWidth="1"/>
    <col min="8196" max="8196" width="16.5703125" style="94" customWidth="1"/>
    <col min="8197" max="8197" width="4.28515625" style="94" customWidth="1"/>
    <col min="8198" max="8198" width="10" style="94" customWidth="1"/>
    <col min="8199" max="8199" width="9.7109375" style="94" customWidth="1"/>
    <col min="8200" max="8200" width="21.85546875" style="94" customWidth="1"/>
    <col min="8201" max="8201" width="14.28515625" style="94" customWidth="1"/>
    <col min="8202" max="8202" width="9" style="94" customWidth="1"/>
    <col min="8203" max="8203" width="14.28515625" style="94" customWidth="1"/>
    <col min="8204" max="8204" width="18.42578125" style="94" customWidth="1"/>
    <col min="8205" max="8205" width="1.5703125" style="94" customWidth="1"/>
    <col min="8206" max="8206" width="16.85546875" style="94" customWidth="1"/>
    <col min="8207" max="8207" width="13.140625" style="94" customWidth="1"/>
    <col min="8208" max="8208" width="1.140625" style="94" customWidth="1"/>
    <col min="8209" max="8209" width="14.7109375" style="94" customWidth="1"/>
    <col min="8210" max="8210" width="14.5703125" style="94" customWidth="1"/>
    <col min="8211" max="8211" width="17.85546875" style="94" customWidth="1"/>
    <col min="8212" max="8212" width="8.42578125" style="94" bestFit="1" customWidth="1"/>
    <col min="8213" max="8213" width="20.42578125" style="94" customWidth="1"/>
    <col min="8214" max="8214" width="15.42578125" style="94" customWidth="1"/>
    <col min="8215" max="8215" width="11.85546875" style="94" customWidth="1"/>
    <col min="8216" max="8216" width="13.5703125" style="94" customWidth="1"/>
    <col min="8217" max="8217" width="11.42578125" style="94" bestFit="1" customWidth="1"/>
    <col min="8218" max="8218" width="11.85546875" style="94" customWidth="1"/>
    <col min="8219" max="8448" width="8" style="94"/>
    <col min="8449" max="8449" width="24.42578125" style="94" customWidth="1"/>
    <col min="8450" max="8450" width="7.42578125" style="94" customWidth="1"/>
    <col min="8451" max="8451" width="8.28515625" style="94" customWidth="1"/>
    <col min="8452" max="8452" width="16.5703125" style="94" customWidth="1"/>
    <col min="8453" max="8453" width="4.28515625" style="94" customWidth="1"/>
    <col min="8454" max="8454" width="10" style="94" customWidth="1"/>
    <col min="8455" max="8455" width="9.7109375" style="94" customWidth="1"/>
    <col min="8456" max="8456" width="21.85546875" style="94" customWidth="1"/>
    <col min="8457" max="8457" width="14.28515625" style="94" customWidth="1"/>
    <col min="8458" max="8458" width="9" style="94" customWidth="1"/>
    <col min="8459" max="8459" width="14.28515625" style="94" customWidth="1"/>
    <col min="8460" max="8460" width="18.42578125" style="94" customWidth="1"/>
    <col min="8461" max="8461" width="1.5703125" style="94" customWidth="1"/>
    <col min="8462" max="8462" width="16.85546875" style="94" customWidth="1"/>
    <col min="8463" max="8463" width="13.140625" style="94" customWidth="1"/>
    <col min="8464" max="8464" width="1.140625" style="94" customWidth="1"/>
    <col min="8465" max="8465" width="14.7109375" style="94" customWidth="1"/>
    <col min="8466" max="8466" width="14.5703125" style="94" customWidth="1"/>
    <col min="8467" max="8467" width="17.85546875" style="94" customWidth="1"/>
    <col min="8468" max="8468" width="8.42578125" style="94" bestFit="1" customWidth="1"/>
    <col min="8469" max="8469" width="20.42578125" style="94" customWidth="1"/>
    <col min="8470" max="8470" width="15.42578125" style="94" customWidth="1"/>
    <col min="8471" max="8471" width="11.85546875" style="94" customWidth="1"/>
    <col min="8472" max="8472" width="13.5703125" style="94" customWidth="1"/>
    <col min="8473" max="8473" width="11.42578125" style="94" bestFit="1" customWidth="1"/>
    <col min="8474" max="8474" width="11.85546875" style="94" customWidth="1"/>
    <col min="8475" max="8704" width="8" style="94"/>
    <col min="8705" max="8705" width="24.42578125" style="94" customWidth="1"/>
    <col min="8706" max="8706" width="7.42578125" style="94" customWidth="1"/>
    <col min="8707" max="8707" width="8.28515625" style="94" customWidth="1"/>
    <col min="8708" max="8708" width="16.5703125" style="94" customWidth="1"/>
    <col min="8709" max="8709" width="4.28515625" style="94" customWidth="1"/>
    <col min="8710" max="8710" width="10" style="94" customWidth="1"/>
    <col min="8711" max="8711" width="9.7109375" style="94" customWidth="1"/>
    <col min="8712" max="8712" width="21.85546875" style="94" customWidth="1"/>
    <col min="8713" max="8713" width="14.28515625" style="94" customWidth="1"/>
    <col min="8714" max="8714" width="9" style="94" customWidth="1"/>
    <col min="8715" max="8715" width="14.28515625" style="94" customWidth="1"/>
    <col min="8716" max="8716" width="18.42578125" style="94" customWidth="1"/>
    <col min="8717" max="8717" width="1.5703125" style="94" customWidth="1"/>
    <col min="8718" max="8718" width="16.85546875" style="94" customWidth="1"/>
    <col min="8719" max="8719" width="13.140625" style="94" customWidth="1"/>
    <col min="8720" max="8720" width="1.140625" style="94" customWidth="1"/>
    <col min="8721" max="8721" width="14.7109375" style="94" customWidth="1"/>
    <col min="8722" max="8722" width="14.5703125" style="94" customWidth="1"/>
    <col min="8723" max="8723" width="17.85546875" style="94" customWidth="1"/>
    <col min="8724" max="8724" width="8.42578125" style="94" bestFit="1" customWidth="1"/>
    <col min="8725" max="8725" width="20.42578125" style="94" customWidth="1"/>
    <col min="8726" max="8726" width="15.42578125" style="94" customWidth="1"/>
    <col min="8727" max="8727" width="11.85546875" style="94" customWidth="1"/>
    <col min="8728" max="8728" width="13.5703125" style="94" customWidth="1"/>
    <col min="8729" max="8729" width="11.42578125" style="94" bestFit="1" customWidth="1"/>
    <col min="8730" max="8730" width="11.85546875" style="94" customWidth="1"/>
    <col min="8731" max="8960" width="8" style="94"/>
    <col min="8961" max="8961" width="24.42578125" style="94" customWidth="1"/>
    <col min="8962" max="8962" width="7.42578125" style="94" customWidth="1"/>
    <col min="8963" max="8963" width="8.28515625" style="94" customWidth="1"/>
    <col min="8964" max="8964" width="16.5703125" style="94" customWidth="1"/>
    <col min="8965" max="8965" width="4.28515625" style="94" customWidth="1"/>
    <col min="8966" max="8966" width="10" style="94" customWidth="1"/>
    <col min="8967" max="8967" width="9.7109375" style="94" customWidth="1"/>
    <col min="8968" max="8968" width="21.85546875" style="94" customWidth="1"/>
    <col min="8969" max="8969" width="14.28515625" style="94" customWidth="1"/>
    <col min="8970" max="8970" width="9" style="94" customWidth="1"/>
    <col min="8971" max="8971" width="14.28515625" style="94" customWidth="1"/>
    <col min="8972" max="8972" width="18.42578125" style="94" customWidth="1"/>
    <col min="8973" max="8973" width="1.5703125" style="94" customWidth="1"/>
    <col min="8974" max="8974" width="16.85546875" style="94" customWidth="1"/>
    <col min="8975" max="8975" width="13.140625" style="94" customWidth="1"/>
    <col min="8976" max="8976" width="1.140625" style="94" customWidth="1"/>
    <col min="8977" max="8977" width="14.7109375" style="94" customWidth="1"/>
    <col min="8978" max="8978" width="14.5703125" style="94" customWidth="1"/>
    <col min="8979" max="8979" width="17.85546875" style="94" customWidth="1"/>
    <col min="8980" max="8980" width="8.42578125" style="94" bestFit="1" customWidth="1"/>
    <col min="8981" max="8981" width="20.42578125" style="94" customWidth="1"/>
    <col min="8982" max="8982" width="15.42578125" style="94" customWidth="1"/>
    <col min="8983" max="8983" width="11.85546875" style="94" customWidth="1"/>
    <col min="8984" max="8984" width="13.5703125" style="94" customWidth="1"/>
    <col min="8985" max="8985" width="11.42578125" style="94" bestFit="1" customWidth="1"/>
    <col min="8986" max="8986" width="11.85546875" style="94" customWidth="1"/>
    <col min="8987" max="9216" width="8" style="94"/>
    <col min="9217" max="9217" width="24.42578125" style="94" customWidth="1"/>
    <col min="9218" max="9218" width="7.42578125" style="94" customWidth="1"/>
    <col min="9219" max="9219" width="8.28515625" style="94" customWidth="1"/>
    <col min="9220" max="9220" width="16.5703125" style="94" customWidth="1"/>
    <col min="9221" max="9221" width="4.28515625" style="94" customWidth="1"/>
    <col min="9222" max="9222" width="10" style="94" customWidth="1"/>
    <col min="9223" max="9223" width="9.7109375" style="94" customWidth="1"/>
    <col min="9224" max="9224" width="21.85546875" style="94" customWidth="1"/>
    <col min="9225" max="9225" width="14.28515625" style="94" customWidth="1"/>
    <col min="9226" max="9226" width="9" style="94" customWidth="1"/>
    <col min="9227" max="9227" width="14.28515625" style="94" customWidth="1"/>
    <col min="9228" max="9228" width="18.42578125" style="94" customWidth="1"/>
    <col min="9229" max="9229" width="1.5703125" style="94" customWidth="1"/>
    <col min="9230" max="9230" width="16.85546875" style="94" customWidth="1"/>
    <col min="9231" max="9231" width="13.140625" style="94" customWidth="1"/>
    <col min="9232" max="9232" width="1.140625" style="94" customWidth="1"/>
    <col min="9233" max="9233" width="14.7109375" style="94" customWidth="1"/>
    <col min="9234" max="9234" width="14.5703125" style="94" customWidth="1"/>
    <col min="9235" max="9235" width="17.85546875" style="94" customWidth="1"/>
    <col min="9236" max="9236" width="8.42578125" style="94" bestFit="1" customWidth="1"/>
    <col min="9237" max="9237" width="20.42578125" style="94" customWidth="1"/>
    <col min="9238" max="9238" width="15.42578125" style="94" customWidth="1"/>
    <col min="9239" max="9239" width="11.85546875" style="94" customWidth="1"/>
    <col min="9240" max="9240" width="13.5703125" style="94" customWidth="1"/>
    <col min="9241" max="9241" width="11.42578125" style="94" bestFit="1" customWidth="1"/>
    <col min="9242" max="9242" width="11.85546875" style="94" customWidth="1"/>
    <col min="9243" max="9472" width="8" style="94"/>
    <col min="9473" max="9473" width="24.42578125" style="94" customWidth="1"/>
    <col min="9474" max="9474" width="7.42578125" style="94" customWidth="1"/>
    <col min="9475" max="9475" width="8.28515625" style="94" customWidth="1"/>
    <col min="9476" max="9476" width="16.5703125" style="94" customWidth="1"/>
    <col min="9477" max="9477" width="4.28515625" style="94" customWidth="1"/>
    <col min="9478" max="9478" width="10" style="94" customWidth="1"/>
    <col min="9479" max="9479" width="9.7109375" style="94" customWidth="1"/>
    <col min="9480" max="9480" width="21.85546875" style="94" customWidth="1"/>
    <col min="9481" max="9481" width="14.28515625" style="94" customWidth="1"/>
    <col min="9482" max="9482" width="9" style="94" customWidth="1"/>
    <col min="9483" max="9483" width="14.28515625" style="94" customWidth="1"/>
    <col min="9484" max="9484" width="18.42578125" style="94" customWidth="1"/>
    <col min="9485" max="9485" width="1.5703125" style="94" customWidth="1"/>
    <col min="9486" max="9486" width="16.85546875" style="94" customWidth="1"/>
    <col min="9487" max="9487" width="13.140625" style="94" customWidth="1"/>
    <col min="9488" max="9488" width="1.140625" style="94" customWidth="1"/>
    <col min="9489" max="9489" width="14.7109375" style="94" customWidth="1"/>
    <col min="9490" max="9490" width="14.5703125" style="94" customWidth="1"/>
    <col min="9491" max="9491" width="17.85546875" style="94" customWidth="1"/>
    <col min="9492" max="9492" width="8.42578125" style="94" bestFit="1" customWidth="1"/>
    <col min="9493" max="9493" width="20.42578125" style="94" customWidth="1"/>
    <col min="9494" max="9494" width="15.42578125" style="94" customWidth="1"/>
    <col min="9495" max="9495" width="11.85546875" style="94" customWidth="1"/>
    <col min="9496" max="9496" width="13.5703125" style="94" customWidth="1"/>
    <col min="9497" max="9497" width="11.42578125" style="94" bestFit="1" customWidth="1"/>
    <col min="9498" max="9498" width="11.85546875" style="94" customWidth="1"/>
    <col min="9499" max="9728" width="8" style="94"/>
    <col min="9729" max="9729" width="24.42578125" style="94" customWidth="1"/>
    <col min="9730" max="9730" width="7.42578125" style="94" customWidth="1"/>
    <col min="9731" max="9731" width="8.28515625" style="94" customWidth="1"/>
    <col min="9732" max="9732" width="16.5703125" style="94" customWidth="1"/>
    <col min="9733" max="9733" width="4.28515625" style="94" customWidth="1"/>
    <col min="9734" max="9734" width="10" style="94" customWidth="1"/>
    <col min="9735" max="9735" width="9.7109375" style="94" customWidth="1"/>
    <col min="9736" max="9736" width="21.85546875" style="94" customWidth="1"/>
    <col min="9737" max="9737" width="14.28515625" style="94" customWidth="1"/>
    <col min="9738" max="9738" width="9" style="94" customWidth="1"/>
    <col min="9739" max="9739" width="14.28515625" style="94" customWidth="1"/>
    <col min="9740" max="9740" width="18.42578125" style="94" customWidth="1"/>
    <col min="9741" max="9741" width="1.5703125" style="94" customWidth="1"/>
    <col min="9742" max="9742" width="16.85546875" style="94" customWidth="1"/>
    <col min="9743" max="9743" width="13.140625" style="94" customWidth="1"/>
    <col min="9744" max="9744" width="1.140625" style="94" customWidth="1"/>
    <col min="9745" max="9745" width="14.7109375" style="94" customWidth="1"/>
    <col min="9746" max="9746" width="14.5703125" style="94" customWidth="1"/>
    <col min="9747" max="9747" width="17.85546875" style="94" customWidth="1"/>
    <col min="9748" max="9748" width="8.42578125" style="94" bestFit="1" customWidth="1"/>
    <col min="9749" max="9749" width="20.42578125" style="94" customWidth="1"/>
    <col min="9750" max="9750" width="15.42578125" style="94" customWidth="1"/>
    <col min="9751" max="9751" width="11.85546875" style="94" customWidth="1"/>
    <col min="9752" max="9752" width="13.5703125" style="94" customWidth="1"/>
    <col min="9753" max="9753" width="11.42578125" style="94" bestFit="1" customWidth="1"/>
    <col min="9754" max="9754" width="11.85546875" style="94" customWidth="1"/>
    <col min="9755" max="9984" width="8" style="94"/>
    <col min="9985" max="9985" width="24.42578125" style="94" customWidth="1"/>
    <col min="9986" max="9986" width="7.42578125" style="94" customWidth="1"/>
    <col min="9987" max="9987" width="8.28515625" style="94" customWidth="1"/>
    <col min="9988" max="9988" width="16.5703125" style="94" customWidth="1"/>
    <col min="9989" max="9989" width="4.28515625" style="94" customWidth="1"/>
    <col min="9990" max="9990" width="10" style="94" customWidth="1"/>
    <col min="9991" max="9991" width="9.7109375" style="94" customWidth="1"/>
    <col min="9992" max="9992" width="21.85546875" style="94" customWidth="1"/>
    <col min="9993" max="9993" width="14.28515625" style="94" customWidth="1"/>
    <col min="9994" max="9994" width="9" style="94" customWidth="1"/>
    <col min="9995" max="9995" width="14.28515625" style="94" customWidth="1"/>
    <col min="9996" max="9996" width="18.42578125" style="94" customWidth="1"/>
    <col min="9997" max="9997" width="1.5703125" style="94" customWidth="1"/>
    <col min="9998" max="9998" width="16.85546875" style="94" customWidth="1"/>
    <col min="9999" max="9999" width="13.140625" style="94" customWidth="1"/>
    <col min="10000" max="10000" width="1.140625" style="94" customWidth="1"/>
    <col min="10001" max="10001" width="14.7109375" style="94" customWidth="1"/>
    <col min="10002" max="10002" width="14.5703125" style="94" customWidth="1"/>
    <col min="10003" max="10003" width="17.85546875" style="94" customWidth="1"/>
    <col min="10004" max="10004" width="8.42578125" style="94" bestFit="1" customWidth="1"/>
    <col min="10005" max="10005" width="20.42578125" style="94" customWidth="1"/>
    <col min="10006" max="10006" width="15.42578125" style="94" customWidth="1"/>
    <col min="10007" max="10007" width="11.85546875" style="94" customWidth="1"/>
    <col min="10008" max="10008" width="13.5703125" style="94" customWidth="1"/>
    <col min="10009" max="10009" width="11.42578125" style="94" bestFit="1" customWidth="1"/>
    <col min="10010" max="10010" width="11.85546875" style="94" customWidth="1"/>
    <col min="10011" max="10240" width="8" style="94"/>
    <col min="10241" max="10241" width="24.42578125" style="94" customWidth="1"/>
    <col min="10242" max="10242" width="7.42578125" style="94" customWidth="1"/>
    <col min="10243" max="10243" width="8.28515625" style="94" customWidth="1"/>
    <col min="10244" max="10244" width="16.5703125" style="94" customWidth="1"/>
    <col min="10245" max="10245" width="4.28515625" style="94" customWidth="1"/>
    <col min="10246" max="10246" width="10" style="94" customWidth="1"/>
    <col min="10247" max="10247" width="9.7109375" style="94" customWidth="1"/>
    <col min="10248" max="10248" width="21.85546875" style="94" customWidth="1"/>
    <col min="10249" max="10249" width="14.28515625" style="94" customWidth="1"/>
    <col min="10250" max="10250" width="9" style="94" customWidth="1"/>
    <col min="10251" max="10251" width="14.28515625" style="94" customWidth="1"/>
    <col min="10252" max="10252" width="18.42578125" style="94" customWidth="1"/>
    <col min="10253" max="10253" width="1.5703125" style="94" customWidth="1"/>
    <col min="10254" max="10254" width="16.85546875" style="94" customWidth="1"/>
    <col min="10255" max="10255" width="13.140625" style="94" customWidth="1"/>
    <col min="10256" max="10256" width="1.140625" style="94" customWidth="1"/>
    <col min="10257" max="10257" width="14.7109375" style="94" customWidth="1"/>
    <col min="10258" max="10258" width="14.5703125" style="94" customWidth="1"/>
    <col min="10259" max="10259" width="17.85546875" style="94" customWidth="1"/>
    <col min="10260" max="10260" width="8.42578125" style="94" bestFit="1" customWidth="1"/>
    <col min="10261" max="10261" width="20.42578125" style="94" customWidth="1"/>
    <col min="10262" max="10262" width="15.42578125" style="94" customWidth="1"/>
    <col min="10263" max="10263" width="11.85546875" style="94" customWidth="1"/>
    <col min="10264" max="10264" width="13.5703125" style="94" customWidth="1"/>
    <col min="10265" max="10265" width="11.42578125" style="94" bestFit="1" customWidth="1"/>
    <col min="10266" max="10266" width="11.85546875" style="94" customWidth="1"/>
    <col min="10267" max="10496" width="8" style="94"/>
    <col min="10497" max="10497" width="24.42578125" style="94" customWidth="1"/>
    <col min="10498" max="10498" width="7.42578125" style="94" customWidth="1"/>
    <col min="10499" max="10499" width="8.28515625" style="94" customWidth="1"/>
    <col min="10500" max="10500" width="16.5703125" style="94" customWidth="1"/>
    <col min="10501" max="10501" width="4.28515625" style="94" customWidth="1"/>
    <col min="10502" max="10502" width="10" style="94" customWidth="1"/>
    <col min="10503" max="10503" width="9.7109375" style="94" customWidth="1"/>
    <col min="10504" max="10504" width="21.85546875" style="94" customWidth="1"/>
    <col min="10505" max="10505" width="14.28515625" style="94" customWidth="1"/>
    <col min="10506" max="10506" width="9" style="94" customWidth="1"/>
    <col min="10507" max="10507" width="14.28515625" style="94" customWidth="1"/>
    <col min="10508" max="10508" width="18.42578125" style="94" customWidth="1"/>
    <col min="10509" max="10509" width="1.5703125" style="94" customWidth="1"/>
    <col min="10510" max="10510" width="16.85546875" style="94" customWidth="1"/>
    <col min="10511" max="10511" width="13.140625" style="94" customWidth="1"/>
    <col min="10512" max="10512" width="1.140625" style="94" customWidth="1"/>
    <col min="10513" max="10513" width="14.7109375" style="94" customWidth="1"/>
    <col min="10514" max="10514" width="14.5703125" style="94" customWidth="1"/>
    <col min="10515" max="10515" width="17.85546875" style="94" customWidth="1"/>
    <col min="10516" max="10516" width="8.42578125" style="94" bestFit="1" customWidth="1"/>
    <col min="10517" max="10517" width="20.42578125" style="94" customWidth="1"/>
    <col min="10518" max="10518" width="15.42578125" style="94" customWidth="1"/>
    <col min="10519" max="10519" width="11.85546875" style="94" customWidth="1"/>
    <col min="10520" max="10520" width="13.5703125" style="94" customWidth="1"/>
    <col min="10521" max="10521" width="11.42578125" style="94" bestFit="1" customWidth="1"/>
    <col min="10522" max="10522" width="11.85546875" style="94" customWidth="1"/>
    <col min="10523" max="10752" width="8" style="94"/>
    <col min="10753" max="10753" width="24.42578125" style="94" customWidth="1"/>
    <col min="10754" max="10754" width="7.42578125" style="94" customWidth="1"/>
    <col min="10755" max="10755" width="8.28515625" style="94" customWidth="1"/>
    <col min="10756" max="10756" width="16.5703125" style="94" customWidth="1"/>
    <col min="10757" max="10757" width="4.28515625" style="94" customWidth="1"/>
    <col min="10758" max="10758" width="10" style="94" customWidth="1"/>
    <col min="10759" max="10759" width="9.7109375" style="94" customWidth="1"/>
    <col min="10760" max="10760" width="21.85546875" style="94" customWidth="1"/>
    <col min="10761" max="10761" width="14.28515625" style="94" customWidth="1"/>
    <col min="10762" max="10762" width="9" style="94" customWidth="1"/>
    <col min="10763" max="10763" width="14.28515625" style="94" customWidth="1"/>
    <col min="10764" max="10764" width="18.42578125" style="94" customWidth="1"/>
    <col min="10765" max="10765" width="1.5703125" style="94" customWidth="1"/>
    <col min="10766" max="10766" width="16.85546875" style="94" customWidth="1"/>
    <col min="10767" max="10767" width="13.140625" style="94" customWidth="1"/>
    <col min="10768" max="10768" width="1.140625" style="94" customWidth="1"/>
    <col min="10769" max="10769" width="14.7109375" style="94" customWidth="1"/>
    <col min="10770" max="10770" width="14.5703125" style="94" customWidth="1"/>
    <col min="10771" max="10771" width="17.85546875" style="94" customWidth="1"/>
    <col min="10772" max="10772" width="8.42578125" style="94" bestFit="1" customWidth="1"/>
    <col min="10773" max="10773" width="20.42578125" style="94" customWidth="1"/>
    <col min="10774" max="10774" width="15.42578125" style="94" customWidth="1"/>
    <col min="10775" max="10775" width="11.85546875" style="94" customWidth="1"/>
    <col min="10776" max="10776" width="13.5703125" style="94" customWidth="1"/>
    <col min="10777" max="10777" width="11.42578125" style="94" bestFit="1" customWidth="1"/>
    <col min="10778" max="10778" width="11.85546875" style="94" customWidth="1"/>
    <col min="10779" max="11008" width="8" style="94"/>
    <col min="11009" max="11009" width="24.42578125" style="94" customWidth="1"/>
    <col min="11010" max="11010" width="7.42578125" style="94" customWidth="1"/>
    <col min="11011" max="11011" width="8.28515625" style="94" customWidth="1"/>
    <col min="11012" max="11012" width="16.5703125" style="94" customWidth="1"/>
    <col min="11013" max="11013" width="4.28515625" style="94" customWidth="1"/>
    <col min="11014" max="11014" width="10" style="94" customWidth="1"/>
    <col min="11015" max="11015" width="9.7109375" style="94" customWidth="1"/>
    <col min="11016" max="11016" width="21.85546875" style="94" customWidth="1"/>
    <col min="11017" max="11017" width="14.28515625" style="94" customWidth="1"/>
    <col min="11018" max="11018" width="9" style="94" customWidth="1"/>
    <col min="11019" max="11019" width="14.28515625" style="94" customWidth="1"/>
    <col min="11020" max="11020" width="18.42578125" style="94" customWidth="1"/>
    <col min="11021" max="11021" width="1.5703125" style="94" customWidth="1"/>
    <col min="11022" max="11022" width="16.85546875" style="94" customWidth="1"/>
    <col min="11023" max="11023" width="13.140625" style="94" customWidth="1"/>
    <col min="11024" max="11024" width="1.140625" style="94" customWidth="1"/>
    <col min="11025" max="11025" width="14.7109375" style="94" customWidth="1"/>
    <col min="11026" max="11026" width="14.5703125" style="94" customWidth="1"/>
    <col min="11027" max="11027" width="17.85546875" style="94" customWidth="1"/>
    <col min="11028" max="11028" width="8.42578125" style="94" bestFit="1" customWidth="1"/>
    <col min="11029" max="11029" width="20.42578125" style="94" customWidth="1"/>
    <col min="11030" max="11030" width="15.42578125" style="94" customWidth="1"/>
    <col min="11031" max="11031" width="11.85546875" style="94" customWidth="1"/>
    <col min="11032" max="11032" width="13.5703125" style="94" customWidth="1"/>
    <col min="11033" max="11033" width="11.42578125" style="94" bestFit="1" customWidth="1"/>
    <col min="11034" max="11034" width="11.85546875" style="94" customWidth="1"/>
    <col min="11035" max="11264" width="8" style="94"/>
    <col min="11265" max="11265" width="24.42578125" style="94" customWidth="1"/>
    <col min="11266" max="11266" width="7.42578125" style="94" customWidth="1"/>
    <col min="11267" max="11267" width="8.28515625" style="94" customWidth="1"/>
    <col min="11268" max="11268" width="16.5703125" style="94" customWidth="1"/>
    <col min="11269" max="11269" width="4.28515625" style="94" customWidth="1"/>
    <col min="11270" max="11270" width="10" style="94" customWidth="1"/>
    <col min="11271" max="11271" width="9.7109375" style="94" customWidth="1"/>
    <col min="11272" max="11272" width="21.85546875" style="94" customWidth="1"/>
    <col min="11273" max="11273" width="14.28515625" style="94" customWidth="1"/>
    <col min="11274" max="11274" width="9" style="94" customWidth="1"/>
    <col min="11275" max="11275" width="14.28515625" style="94" customWidth="1"/>
    <col min="11276" max="11276" width="18.42578125" style="94" customWidth="1"/>
    <col min="11277" max="11277" width="1.5703125" style="94" customWidth="1"/>
    <col min="11278" max="11278" width="16.85546875" style="94" customWidth="1"/>
    <col min="11279" max="11279" width="13.140625" style="94" customWidth="1"/>
    <col min="11280" max="11280" width="1.140625" style="94" customWidth="1"/>
    <col min="11281" max="11281" width="14.7109375" style="94" customWidth="1"/>
    <col min="11282" max="11282" width="14.5703125" style="94" customWidth="1"/>
    <col min="11283" max="11283" width="17.85546875" style="94" customWidth="1"/>
    <col min="11284" max="11284" width="8.42578125" style="94" bestFit="1" customWidth="1"/>
    <col min="11285" max="11285" width="20.42578125" style="94" customWidth="1"/>
    <col min="11286" max="11286" width="15.42578125" style="94" customWidth="1"/>
    <col min="11287" max="11287" width="11.85546875" style="94" customWidth="1"/>
    <col min="11288" max="11288" width="13.5703125" style="94" customWidth="1"/>
    <col min="11289" max="11289" width="11.42578125" style="94" bestFit="1" customWidth="1"/>
    <col min="11290" max="11290" width="11.85546875" style="94" customWidth="1"/>
    <col min="11291" max="11520" width="8" style="94"/>
    <col min="11521" max="11521" width="24.42578125" style="94" customWidth="1"/>
    <col min="11522" max="11522" width="7.42578125" style="94" customWidth="1"/>
    <col min="11523" max="11523" width="8.28515625" style="94" customWidth="1"/>
    <col min="11524" max="11524" width="16.5703125" style="94" customWidth="1"/>
    <col min="11525" max="11525" width="4.28515625" style="94" customWidth="1"/>
    <col min="11526" max="11526" width="10" style="94" customWidth="1"/>
    <col min="11527" max="11527" width="9.7109375" style="94" customWidth="1"/>
    <col min="11528" max="11528" width="21.85546875" style="94" customWidth="1"/>
    <col min="11529" max="11529" width="14.28515625" style="94" customWidth="1"/>
    <col min="11530" max="11530" width="9" style="94" customWidth="1"/>
    <col min="11531" max="11531" width="14.28515625" style="94" customWidth="1"/>
    <col min="11532" max="11532" width="18.42578125" style="94" customWidth="1"/>
    <col min="11533" max="11533" width="1.5703125" style="94" customWidth="1"/>
    <col min="11534" max="11534" width="16.85546875" style="94" customWidth="1"/>
    <col min="11535" max="11535" width="13.140625" style="94" customWidth="1"/>
    <col min="11536" max="11536" width="1.140625" style="94" customWidth="1"/>
    <col min="11537" max="11537" width="14.7109375" style="94" customWidth="1"/>
    <col min="11538" max="11538" width="14.5703125" style="94" customWidth="1"/>
    <col min="11539" max="11539" width="17.85546875" style="94" customWidth="1"/>
    <col min="11540" max="11540" width="8.42578125" style="94" bestFit="1" customWidth="1"/>
    <col min="11541" max="11541" width="20.42578125" style="94" customWidth="1"/>
    <col min="11542" max="11542" width="15.42578125" style="94" customWidth="1"/>
    <col min="11543" max="11543" width="11.85546875" style="94" customWidth="1"/>
    <col min="11544" max="11544" width="13.5703125" style="94" customWidth="1"/>
    <col min="11545" max="11545" width="11.42578125" style="94" bestFit="1" customWidth="1"/>
    <col min="11546" max="11546" width="11.85546875" style="94" customWidth="1"/>
    <col min="11547" max="11776" width="8" style="94"/>
    <col min="11777" max="11777" width="24.42578125" style="94" customWidth="1"/>
    <col min="11778" max="11778" width="7.42578125" style="94" customWidth="1"/>
    <col min="11779" max="11779" width="8.28515625" style="94" customWidth="1"/>
    <col min="11780" max="11780" width="16.5703125" style="94" customWidth="1"/>
    <col min="11781" max="11781" width="4.28515625" style="94" customWidth="1"/>
    <col min="11782" max="11782" width="10" style="94" customWidth="1"/>
    <col min="11783" max="11783" width="9.7109375" style="94" customWidth="1"/>
    <col min="11784" max="11784" width="21.85546875" style="94" customWidth="1"/>
    <col min="11785" max="11785" width="14.28515625" style="94" customWidth="1"/>
    <col min="11786" max="11786" width="9" style="94" customWidth="1"/>
    <col min="11787" max="11787" width="14.28515625" style="94" customWidth="1"/>
    <col min="11788" max="11788" width="18.42578125" style="94" customWidth="1"/>
    <col min="11789" max="11789" width="1.5703125" style="94" customWidth="1"/>
    <col min="11790" max="11790" width="16.85546875" style="94" customWidth="1"/>
    <col min="11791" max="11791" width="13.140625" style="94" customWidth="1"/>
    <col min="11792" max="11792" width="1.140625" style="94" customWidth="1"/>
    <col min="11793" max="11793" width="14.7109375" style="94" customWidth="1"/>
    <col min="11794" max="11794" width="14.5703125" style="94" customWidth="1"/>
    <col min="11795" max="11795" width="17.85546875" style="94" customWidth="1"/>
    <col min="11796" max="11796" width="8.42578125" style="94" bestFit="1" customWidth="1"/>
    <col min="11797" max="11797" width="20.42578125" style="94" customWidth="1"/>
    <col min="11798" max="11798" width="15.42578125" style="94" customWidth="1"/>
    <col min="11799" max="11799" width="11.85546875" style="94" customWidth="1"/>
    <col min="11800" max="11800" width="13.5703125" style="94" customWidth="1"/>
    <col min="11801" max="11801" width="11.42578125" style="94" bestFit="1" customWidth="1"/>
    <col min="11802" max="11802" width="11.85546875" style="94" customWidth="1"/>
    <col min="11803" max="12032" width="8" style="94"/>
    <col min="12033" max="12033" width="24.42578125" style="94" customWidth="1"/>
    <col min="12034" max="12034" width="7.42578125" style="94" customWidth="1"/>
    <col min="12035" max="12035" width="8.28515625" style="94" customWidth="1"/>
    <col min="12036" max="12036" width="16.5703125" style="94" customWidth="1"/>
    <col min="12037" max="12037" width="4.28515625" style="94" customWidth="1"/>
    <col min="12038" max="12038" width="10" style="94" customWidth="1"/>
    <col min="12039" max="12039" width="9.7109375" style="94" customWidth="1"/>
    <col min="12040" max="12040" width="21.85546875" style="94" customWidth="1"/>
    <col min="12041" max="12041" width="14.28515625" style="94" customWidth="1"/>
    <col min="12042" max="12042" width="9" style="94" customWidth="1"/>
    <col min="12043" max="12043" width="14.28515625" style="94" customWidth="1"/>
    <col min="12044" max="12044" width="18.42578125" style="94" customWidth="1"/>
    <col min="12045" max="12045" width="1.5703125" style="94" customWidth="1"/>
    <col min="12046" max="12046" width="16.85546875" style="94" customWidth="1"/>
    <col min="12047" max="12047" width="13.140625" style="94" customWidth="1"/>
    <col min="12048" max="12048" width="1.140625" style="94" customWidth="1"/>
    <col min="12049" max="12049" width="14.7109375" style="94" customWidth="1"/>
    <col min="12050" max="12050" width="14.5703125" style="94" customWidth="1"/>
    <col min="12051" max="12051" width="17.85546875" style="94" customWidth="1"/>
    <col min="12052" max="12052" width="8.42578125" style="94" bestFit="1" customWidth="1"/>
    <col min="12053" max="12053" width="20.42578125" style="94" customWidth="1"/>
    <col min="12054" max="12054" width="15.42578125" style="94" customWidth="1"/>
    <col min="12055" max="12055" width="11.85546875" style="94" customWidth="1"/>
    <col min="12056" max="12056" width="13.5703125" style="94" customWidth="1"/>
    <col min="12057" max="12057" width="11.42578125" style="94" bestFit="1" customWidth="1"/>
    <col min="12058" max="12058" width="11.85546875" style="94" customWidth="1"/>
    <col min="12059" max="12288" width="8" style="94"/>
    <col min="12289" max="12289" width="24.42578125" style="94" customWidth="1"/>
    <col min="12290" max="12290" width="7.42578125" style="94" customWidth="1"/>
    <col min="12291" max="12291" width="8.28515625" style="94" customWidth="1"/>
    <col min="12292" max="12292" width="16.5703125" style="94" customWidth="1"/>
    <col min="12293" max="12293" width="4.28515625" style="94" customWidth="1"/>
    <col min="12294" max="12294" width="10" style="94" customWidth="1"/>
    <col min="12295" max="12295" width="9.7109375" style="94" customWidth="1"/>
    <col min="12296" max="12296" width="21.85546875" style="94" customWidth="1"/>
    <col min="12297" max="12297" width="14.28515625" style="94" customWidth="1"/>
    <col min="12298" max="12298" width="9" style="94" customWidth="1"/>
    <col min="12299" max="12299" width="14.28515625" style="94" customWidth="1"/>
    <col min="12300" max="12300" width="18.42578125" style="94" customWidth="1"/>
    <col min="12301" max="12301" width="1.5703125" style="94" customWidth="1"/>
    <col min="12302" max="12302" width="16.85546875" style="94" customWidth="1"/>
    <col min="12303" max="12303" width="13.140625" style="94" customWidth="1"/>
    <col min="12304" max="12304" width="1.140625" style="94" customWidth="1"/>
    <col min="12305" max="12305" width="14.7109375" style="94" customWidth="1"/>
    <col min="12306" max="12306" width="14.5703125" style="94" customWidth="1"/>
    <col min="12307" max="12307" width="17.85546875" style="94" customWidth="1"/>
    <col min="12308" max="12308" width="8.42578125" style="94" bestFit="1" customWidth="1"/>
    <col min="12309" max="12309" width="20.42578125" style="94" customWidth="1"/>
    <col min="12310" max="12310" width="15.42578125" style="94" customWidth="1"/>
    <col min="12311" max="12311" width="11.85546875" style="94" customWidth="1"/>
    <col min="12312" max="12312" width="13.5703125" style="94" customWidth="1"/>
    <col min="12313" max="12313" width="11.42578125" style="94" bestFit="1" customWidth="1"/>
    <col min="12314" max="12314" width="11.85546875" style="94" customWidth="1"/>
    <col min="12315" max="12544" width="8" style="94"/>
    <col min="12545" max="12545" width="24.42578125" style="94" customWidth="1"/>
    <col min="12546" max="12546" width="7.42578125" style="94" customWidth="1"/>
    <col min="12547" max="12547" width="8.28515625" style="94" customWidth="1"/>
    <col min="12548" max="12548" width="16.5703125" style="94" customWidth="1"/>
    <col min="12549" max="12549" width="4.28515625" style="94" customWidth="1"/>
    <col min="12550" max="12550" width="10" style="94" customWidth="1"/>
    <col min="12551" max="12551" width="9.7109375" style="94" customWidth="1"/>
    <col min="12552" max="12552" width="21.85546875" style="94" customWidth="1"/>
    <col min="12553" max="12553" width="14.28515625" style="94" customWidth="1"/>
    <col min="12554" max="12554" width="9" style="94" customWidth="1"/>
    <col min="12555" max="12555" width="14.28515625" style="94" customWidth="1"/>
    <col min="12556" max="12556" width="18.42578125" style="94" customWidth="1"/>
    <col min="12557" max="12557" width="1.5703125" style="94" customWidth="1"/>
    <col min="12558" max="12558" width="16.85546875" style="94" customWidth="1"/>
    <col min="12559" max="12559" width="13.140625" style="94" customWidth="1"/>
    <col min="12560" max="12560" width="1.140625" style="94" customWidth="1"/>
    <col min="12561" max="12561" width="14.7109375" style="94" customWidth="1"/>
    <col min="12562" max="12562" width="14.5703125" style="94" customWidth="1"/>
    <col min="12563" max="12563" width="17.85546875" style="94" customWidth="1"/>
    <col min="12564" max="12564" width="8.42578125" style="94" bestFit="1" customWidth="1"/>
    <col min="12565" max="12565" width="20.42578125" style="94" customWidth="1"/>
    <col min="12566" max="12566" width="15.42578125" style="94" customWidth="1"/>
    <col min="12567" max="12567" width="11.85546875" style="94" customWidth="1"/>
    <col min="12568" max="12568" width="13.5703125" style="94" customWidth="1"/>
    <col min="12569" max="12569" width="11.42578125" style="94" bestFit="1" customWidth="1"/>
    <col min="12570" max="12570" width="11.85546875" style="94" customWidth="1"/>
    <col min="12571" max="12800" width="8" style="94"/>
    <col min="12801" max="12801" width="24.42578125" style="94" customWidth="1"/>
    <col min="12802" max="12802" width="7.42578125" style="94" customWidth="1"/>
    <col min="12803" max="12803" width="8.28515625" style="94" customWidth="1"/>
    <col min="12804" max="12804" width="16.5703125" style="94" customWidth="1"/>
    <col min="12805" max="12805" width="4.28515625" style="94" customWidth="1"/>
    <col min="12806" max="12806" width="10" style="94" customWidth="1"/>
    <col min="12807" max="12807" width="9.7109375" style="94" customWidth="1"/>
    <col min="12808" max="12808" width="21.85546875" style="94" customWidth="1"/>
    <col min="12809" max="12809" width="14.28515625" style="94" customWidth="1"/>
    <col min="12810" max="12810" width="9" style="94" customWidth="1"/>
    <col min="12811" max="12811" width="14.28515625" style="94" customWidth="1"/>
    <col min="12812" max="12812" width="18.42578125" style="94" customWidth="1"/>
    <col min="12813" max="12813" width="1.5703125" style="94" customWidth="1"/>
    <col min="12814" max="12814" width="16.85546875" style="94" customWidth="1"/>
    <col min="12815" max="12815" width="13.140625" style="94" customWidth="1"/>
    <col min="12816" max="12816" width="1.140625" style="94" customWidth="1"/>
    <col min="12817" max="12817" width="14.7109375" style="94" customWidth="1"/>
    <col min="12818" max="12818" width="14.5703125" style="94" customWidth="1"/>
    <col min="12819" max="12819" width="17.85546875" style="94" customWidth="1"/>
    <col min="12820" max="12820" width="8.42578125" style="94" bestFit="1" customWidth="1"/>
    <col min="12821" max="12821" width="20.42578125" style="94" customWidth="1"/>
    <col min="12822" max="12822" width="15.42578125" style="94" customWidth="1"/>
    <col min="12823" max="12823" width="11.85546875" style="94" customWidth="1"/>
    <col min="12824" max="12824" width="13.5703125" style="94" customWidth="1"/>
    <col min="12825" max="12825" width="11.42578125" style="94" bestFit="1" customWidth="1"/>
    <col min="12826" max="12826" width="11.85546875" style="94" customWidth="1"/>
    <col min="12827" max="13056" width="8" style="94"/>
    <col min="13057" max="13057" width="24.42578125" style="94" customWidth="1"/>
    <col min="13058" max="13058" width="7.42578125" style="94" customWidth="1"/>
    <col min="13059" max="13059" width="8.28515625" style="94" customWidth="1"/>
    <col min="13060" max="13060" width="16.5703125" style="94" customWidth="1"/>
    <col min="13061" max="13061" width="4.28515625" style="94" customWidth="1"/>
    <col min="13062" max="13062" width="10" style="94" customWidth="1"/>
    <col min="13063" max="13063" width="9.7109375" style="94" customWidth="1"/>
    <col min="13064" max="13064" width="21.85546875" style="94" customWidth="1"/>
    <col min="13065" max="13065" width="14.28515625" style="94" customWidth="1"/>
    <col min="13066" max="13066" width="9" style="94" customWidth="1"/>
    <col min="13067" max="13067" width="14.28515625" style="94" customWidth="1"/>
    <col min="13068" max="13068" width="18.42578125" style="94" customWidth="1"/>
    <col min="13069" max="13069" width="1.5703125" style="94" customWidth="1"/>
    <col min="13070" max="13070" width="16.85546875" style="94" customWidth="1"/>
    <col min="13071" max="13071" width="13.140625" style="94" customWidth="1"/>
    <col min="13072" max="13072" width="1.140625" style="94" customWidth="1"/>
    <col min="13073" max="13073" width="14.7109375" style="94" customWidth="1"/>
    <col min="13074" max="13074" width="14.5703125" style="94" customWidth="1"/>
    <col min="13075" max="13075" width="17.85546875" style="94" customWidth="1"/>
    <col min="13076" max="13076" width="8.42578125" style="94" bestFit="1" customWidth="1"/>
    <col min="13077" max="13077" width="20.42578125" style="94" customWidth="1"/>
    <col min="13078" max="13078" width="15.42578125" style="94" customWidth="1"/>
    <col min="13079" max="13079" width="11.85546875" style="94" customWidth="1"/>
    <col min="13080" max="13080" width="13.5703125" style="94" customWidth="1"/>
    <col min="13081" max="13081" width="11.42578125" style="94" bestFit="1" customWidth="1"/>
    <col min="13082" max="13082" width="11.85546875" style="94" customWidth="1"/>
    <col min="13083" max="13312" width="8" style="94"/>
    <col min="13313" max="13313" width="24.42578125" style="94" customWidth="1"/>
    <col min="13314" max="13314" width="7.42578125" style="94" customWidth="1"/>
    <col min="13315" max="13315" width="8.28515625" style="94" customWidth="1"/>
    <col min="13316" max="13316" width="16.5703125" style="94" customWidth="1"/>
    <col min="13317" max="13317" width="4.28515625" style="94" customWidth="1"/>
    <col min="13318" max="13318" width="10" style="94" customWidth="1"/>
    <col min="13319" max="13319" width="9.7109375" style="94" customWidth="1"/>
    <col min="13320" max="13320" width="21.85546875" style="94" customWidth="1"/>
    <col min="13321" max="13321" width="14.28515625" style="94" customWidth="1"/>
    <col min="13322" max="13322" width="9" style="94" customWidth="1"/>
    <col min="13323" max="13323" width="14.28515625" style="94" customWidth="1"/>
    <col min="13324" max="13324" width="18.42578125" style="94" customWidth="1"/>
    <col min="13325" max="13325" width="1.5703125" style="94" customWidth="1"/>
    <col min="13326" max="13326" width="16.85546875" style="94" customWidth="1"/>
    <col min="13327" max="13327" width="13.140625" style="94" customWidth="1"/>
    <col min="13328" max="13328" width="1.140625" style="94" customWidth="1"/>
    <col min="13329" max="13329" width="14.7109375" style="94" customWidth="1"/>
    <col min="13330" max="13330" width="14.5703125" style="94" customWidth="1"/>
    <col min="13331" max="13331" width="17.85546875" style="94" customWidth="1"/>
    <col min="13332" max="13332" width="8.42578125" style="94" bestFit="1" customWidth="1"/>
    <col min="13333" max="13333" width="20.42578125" style="94" customWidth="1"/>
    <col min="13334" max="13334" width="15.42578125" style="94" customWidth="1"/>
    <col min="13335" max="13335" width="11.85546875" style="94" customWidth="1"/>
    <col min="13336" max="13336" width="13.5703125" style="94" customWidth="1"/>
    <col min="13337" max="13337" width="11.42578125" style="94" bestFit="1" customWidth="1"/>
    <col min="13338" max="13338" width="11.85546875" style="94" customWidth="1"/>
    <col min="13339" max="13568" width="8" style="94"/>
    <col min="13569" max="13569" width="24.42578125" style="94" customWidth="1"/>
    <col min="13570" max="13570" width="7.42578125" style="94" customWidth="1"/>
    <col min="13571" max="13571" width="8.28515625" style="94" customWidth="1"/>
    <col min="13572" max="13572" width="16.5703125" style="94" customWidth="1"/>
    <col min="13573" max="13573" width="4.28515625" style="94" customWidth="1"/>
    <col min="13574" max="13574" width="10" style="94" customWidth="1"/>
    <col min="13575" max="13575" width="9.7109375" style="94" customWidth="1"/>
    <col min="13576" max="13576" width="21.85546875" style="94" customWidth="1"/>
    <col min="13577" max="13577" width="14.28515625" style="94" customWidth="1"/>
    <col min="13578" max="13578" width="9" style="94" customWidth="1"/>
    <col min="13579" max="13579" width="14.28515625" style="94" customWidth="1"/>
    <col min="13580" max="13580" width="18.42578125" style="94" customWidth="1"/>
    <col min="13581" max="13581" width="1.5703125" style="94" customWidth="1"/>
    <col min="13582" max="13582" width="16.85546875" style="94" customWidth="1"/>
    <col min="13583" max="13583" width="13.140625" style="94" customWidth="1"/>
    <col min="13584" max="13584" width="1.140625" style="94" customWidth="1"/>
    <col min="13585" max="13585" width="14.7109375" style="94" customWidth="1"/>
    <col min="13586" max="13586" width="14.5703125" style="94" customWidth="1"/>
    <col min="13587" max="13587" width="17.85546875" style="94" customWidth="1"/>
    <col min="13588" max="13588" width="8.42578125" style="94" bestFit="1" customWidth="1"/>
    <col min="13589" max="13589" width="20.42578125" style="94" customWidth="1"/>
    <col min="13590" max="13590" width="15.42578125" style="94" customWidth="1"/>
    <col min="13591" max="13591" width="11.85546875" style="94" customWidth="1"/>
    <col min="13592" max="13592" width="13.5703125" style="94" customWidth="1"/>
    <col min="13593" max="13593" width="11.42578125" style="94" bestFit="1" customWidth="1"/>
    <col min="13594" max="13594" width="11.85546875" style="94" customWidth="1"/>
    <col min="13595" max="13824" width="8" style="94"/>
    <col min="13825" max="13825" width="24.42578125" style="94" customWidth="1"/>
    <col min="13826" max="13826" width="7.42578125" style="94" customWidth="1"/>
    <col min="13827" max="13827" width="8.28515625" style="94" customWidth="1"/>
    <col min="13828" max="13828" width="16.5703125" style="94" customWidth="1"/>
    <col min="13829" max="13829" width="4.28515625" style="94" customWidth="1"/>
    <col min="13830" max="13830" width="10" style="94" customWidth="1"/>
    <col min="13831" max="13831" width="9.7109375" style="94" customWidth="1"/>
    <col min="13832" max="13832" width="21.85546875" style="94" customWidth="1"/>
    <col min="13833" max="13833" width="14.28515625" style="94" customWidth="1"/>
    <col min="13834" max="13834" width="9" style="94" customWidth="1"/>
    <col min="13835" max="13835" width="14.28515625" style="94" customWidth="1"/>
    <col min="13836" max="13836" width="18.42578125" style="94" customWidth="1"/>
    <col min="13837" max="13837" width="1.5703125" style="94" customWidth="1"/>
    <col min="13838" max="13838" width="16.85546875" style="94" customWidth="1"/>
    <col min="13839" max="13839" width="13.140625" style="94" customWidth="1"/>
    <col min="13840" max="13840" width="1.140625" style="94" customWidth="1"/>
    <col min="13841" max="13841" width="14.7109375" style="94" customWidth="1"/>
    <col min="13842" max="13842" width="14.5703125" style="94" customWidth="1"/>
    <col min="13843" max="13843" width="17.85546875" style="94" customWidth="1"/>
    <col min="13844" max="13844" width="8.42578125" style="94" bestFit="1" customWidth="1"/>
    <col min="13845" max="13845" width="20.42578125" style="94" customWidth="1"/>
    <col min="13846" max="13846" width="15.42578125" style="94" customWidth="1"/>
    <col min="13847" max="13847" width="11.85546875" style="94" customWidth="1"/>
    <col min="13848" max="13848" width="13.5703125" style="94" customWidth="1"/>
    <col min="13849" max="13849" width="11.42578125" style="94" bestFit="1" customWidth="1"/>
    <col min="13850" max="13850" width="11.85546875" style="94" customWidth="1"/>
    <col min="13851" max="14080" width="8" style="94"/>
    <col min="14081" max="14081" width="24.42578125" style="94" customWidth="1"/>
    <col min="14082" max="14082" width="7.42578125" style="94" customWidth="1"/>
    <col min="14083" max="14083" width="8.28515625" style="94" customWidth="1"/>
    <col min="14084" max="14084" width="16.5703125" style="94" customWidth="1"/>
    <col min="14085" max="14085" width="4.28515625" style="94" customWidth="1"/>
    <col min="14086" max="14086" width="10" style="94" customWidth="1"/>
    <col min="14087" max="14087" width="9.7109375" style="94" customWidth="1"/>
    <col min="14088" max="14088" width="21.85546875" style="94" customWidth="1"/>
    <col min="14089" max="14089" width="14.28515625" style="94" customWidth="1"/>
    <col min="14090" max="14090" width="9" style="94" customWidth="1"/>
    <col min="14091" max="14091" width="14.28515625" style="94" customWidth="1"/>
    <col min="14092" max="14092" width="18.42578125" style="94" customWidth="1"/>
    <col min="14093" max="14093" width="1.5703125" style="94" customWidth="1"/>
    <col min="14094" max="14094" width="16.85546875" style="94" customWidth="1"/>
    <col min="14095" max="14095" width="13.140625" style="94" customWidth="1"/>
    <col min="14096" max="14096" width="1.140625" style="94" customWidth="1"/>
    <col min="14097" max="14097" width="14.7109375" style="94" customWidth="1"/>
    <col min="14098" max="14098" width="14.5703125" style="94" customWidth="1"/>
    <col min="14099" max="14099" width="17.85546875" style="94" customWidth="1"/>
    <col min="14100" max="14100" width="8.42578125" style="94" bestFit="1" customWidth="1"/>
    <col min="14101" max="14101" width="20.42578125" style="94" customWidth="1"/>
    <col min="14102" max="14102" width="15.42578125" style="94" customWidth="1"/>
    <col min="14103" max="14103" width="11.85546875" style="94" customWidth="1"/>
    <col min="14104" max="14104" width="13.5703125" style="94" customWidth="1"/>
    <col min="14105" max="14105" width="11.42578125" style="94" bestFit="1" customWidth="1"/>
    <col min="14106" max="14106" width="11.85546875" style="94" customWidth="1"/>
    <col min="14107" max="14336" width="8" style="94"/>
    <col min="14337" max="14337" width="24.42578125" style="94" customWidth="1"/>
    <col min="14338" max="14338" width="7.42578125" style="94" customWidth="1"/>
    <col min="14339" max="14339" width="8.28515625" style="94" customWidth="1"/>
    <col min="14340" max="14340" width="16.5703125" style="94" customWidth="1"/>
    <col min="14341" max="14341" width="4.28515625" style="94" customWidth="1"/>
    <col min="14342" max="14342" width="10" style="94" customWidth="1"/>
    <col min="14343" max="14343" width="9.7109375" style="94" customWidth="1"/>
    <col min="14344" max="14344" width="21.85546875" style="94" customWidth="1"/>
    <col min="14345" max="14345" width="14.28515625" style="94" customWidth="1"/>
    <col min="14346" max="14346" width="9" style="94" customWidth="1"/>
    <col min="14347" max="14347" width="14.28515625" style="94" customWidth="1"/>
    <col min="14348" max="14348" width="18.42578125" style="94" customWidth="1"/>
    <col min="14349" max="14349" width="1.5703125" style="94" customWidth="1"/>
    <col min="14350" max="14350" width="16.85546875" style="94" customWidth="1"/>
    <col min="14351" max="14351" width="13.140625" style="94" customWidth="1"/>
    <col min="14352" max="14352" width="1.140625" style="94" customWidth="1"/>
    <col min="14353" max="14353" width="14.7109375" style="94" customWidth="1"/>
    <col min="14354" max="14354" width="14.5703125" style="94" customWidth="1"/>
    <col min="14355" max="14355" width="17.85546875" style="94" customWidth="1"/>
    <col min="14356" max="14356" width="8.42578125" style="94" bestFit="1" customWidth="1"/>
    <col min="14357" max="14357" width="20.42578125" style="94" customWidth="1"/>
    <col min="14358" max="14358" width="15.42578125" style="94" customWidth="1"/>
    <col min="14359" max="14359" width="11.85546875" style="94" customWidth="1"/>
    <col min="14360" max="14360" width="13.5703125" style="94" customWidth="1"/>
    <col min="14361" max="14361" width="11.42578125" style="94" bestFit="1" customWidth="1"/>
    <col min="14362" max="14362" width="11.85546875" style="94" customWidth="1"/>
    <col min="14363" max="14592" width="8" style="94"/>
    <col min="14593" max="14593" width="24.42578125" style="94" customWidth="1"/>
    <col min="14594" max="14594" width="7.42578125" style="94" customWidth="1"/>
    <col min="14595" max="14595" width="8.28515625" style="94" customWidth="1"/>
    <col min="14596" max="14596" width="16.5703125" style="94" customWidth="1"/>
    <col min="14597" max="14597" width="4.28515625" style="94" customWidth="1"/>
    <col min="14598" max="14598" width="10" style="94" customWidth="1"/>
    <col min="14599" max="14599" width="9.7109375" style="94" customWidth="1"/>
    <col min="14600" max="14600" width="21.85546875" style="94" customWidth="1"/>
    <col min="14601" max="14601" width="14.28515625" style="94" customWidth="1"/>
    <col min="14602" max="14602" width="9" style="94" customWidth="1"/>
    <col min="14603" max="14603" width="14.28515625" style="94" customWidth="1"/>
    <col min="14604" max="14604" width="18.42578125" style="94" customWidth="1"/>
    <col min="14605" max="14605" width="1.5703125" style="94" customWidth="1"/>
    <col min="14606" max="14606" width="16.85546875" style="94" customWidth="1"/>
    <col min="14607" max="14607" width="13.140625" style="94" customWidth="1"/>
    <col min="14608" max="14608" width="1.140625" style="94" customWidth="1"/>
    <col min="14609" max="14609" width="14.7109375" style="94" customWidth="1"/>
    <col min="14610" max="14610" width="14.5703125" style="94" customWidth="1"/>
    <col min="14611" max="14611" width="17.85546875" style="94" customWidth="1"/>
    <col min="14612" max="14612" width="8.42578125" style="94" bestFit="1" customWidth="1"/>
    <col min="14613" max="14613" width="20.42578125" style="94" customWidth="1"/>
    <col min="14614" max="14614" width="15.42578125" style="94" customWidth="1"/>
    <col min="14615" max="14615" width="11.85546875" style="94" customWidth="1"/>
    <col min="14616" max="14616" width="13.5703125" style="94" customWidth="1"/>
    <col min="14617" max="14617" width="11.42578125" style="94" bestFit="1" customWidth="1"/>
    <col min="14618" max="14618" width="11.85546875" style="94" customWidth="1"/>
    <col min="14619" max="14848" width="8" style="94"/>
    <col min="14849" max="14849" width="24.42578125" style="94" customWidth="1"/>
    <col min="14850" max="14850" width="7.42578125" style="94" customWidth="1"/>
    <col min="14851" max="14851" width="8.28515625" style="94" customWidth="1"/>
    <col min="14852" max="14852" width="16.5703125" style="94" customWidth="1"/>
    <col min="14853" max="14853" width="4.28515625" style="94" customWidth="1"/>
    <col min="14854" max="14854" width="10" style="94" customWidth="1"/>
    <col min="14855" max="14855" width="9.7109375" style="94" customWidth="1"/>
    <col min="14856" max="14856" width="21.85546875" style="94" customWidth="1"/>
    <col min="14857" max="14857" width="14.28515625" style="94" customWidth="1"/>
    <col min="14858" max="14858" width="9" style="94" customWidth="1"/>
    <col min="14859" max="14859" width="14.28515625" style="94" customWidth="1"/>
    <col min="14860" max="14860" width="18.42578125" style="94" customWidth="1"/>
    <col min="14861" max="14861" width="1.5703125" style="94" customWidth="1"/>
    <col min="14862" max="14862" width="16.85546875" style="94" customWidth="1"/>
    <col min="14863" max="14863" width="13.140625" style="94" customWidth="1"/>
    <col min="14864" max="14864" width="1.140625" style="94" customWidth="1"/>
    <col min="14865" max="14865" width="14.7109375" style="94" customWidth="1"/>
    <col min="14866" max="14866" width="14.5703125" style="94" customWidth="1"/>
    <col min="14867" max="14867" width="17.85546875" style="94" customWidth="1"/>
    <col min="14868" max="14868" width="8.42578125" style="94" bestFit="1" customWidth="1"/>
    <col min="14869" max="14869" width="20.42578125" style="94" customWidth="1"/>
    <col min="14870" max="14870" width="15.42578125" style="94" customWidth="1"/>
    <col min="14871" max="14871" width="11.85546875" style="94" customWidth="1"/>
    <col min="14872" max="14872" width="13.5703125" style="94" customWidth="1"/>
    <col min="14873" max="14873" width="11.42578125" style="94" bestFit="1" customWidth="1"/>
    <col min="14874" max="14874" width="11.85546875" style="94" customWidth="1"/>
    <col min="14875" max="15104" width="8" style="94"/>
    <col min="15105" max="15105" width="24.42578125" style="94" customWidth="1"/>
    <col min="15106" max="15106" width="7.42578125" style="94" customWidth="1"/>
    <col min="15107" max="15107" width="8.28515625" style="94" customWidth="1"/>
    <col min="15108" max="15108" width="16.5703125" style="94" customWidth="1"/>
    <col min="15109" max="15109" width="4.28515625" style="94" customWidth="1"/>
    <col min="15110" max="15110" width="10" style="94" customWidth="1"/>
    <col min="15111" max="15111" width="9.7109375" style="94" customWidth="1"/>
    <col min="15112" max="15112" width="21.85546875" style="94" customWidth="1"/>
    <col min="15113" max="15113" width="14.28515625" style="94" customWidth="1"/>
    <col min="15114" max="15114" width="9" style="94" customWidth="1"/>
    <col min="15115" max="15115" width="14.28515625" style="94" customWidth="1"/>
    <col min="15116" max="15116" width="18.42578125" style="94" customWidth="1"/>
    <col min="15117" max="15117" width="1.5703125" style="94" customWidth="1"/>
    <col min="15118" max="15118" width="16.85546875" style="94" customWidth="1"/>
    <col min="15119" max="15119" width="13.140625" style="94" customWidth="1"/>
    <col min="15120" max="15120" width="1.140625" style="94" customWidth="1"/>
    <col min="15121" max="15121" width="14.7109375" style="94" customWidth="1"/>
    <col min="15122" max="15122" width="14.5703125" style="94" customWidth="1"/>
    <col min="15123" max="15123" width="17.85546875" style="94" customWidth="1"/>
    <col min="15124" max="15124" width="8.42578125" style="94" bestFit="1" customWidth="1"/>
    <col min="15125" max="15125" width="20.42578125" style="94" customWidth="1"/>
    <col min="15126" max="15126" width="15.42578125" style="94" customWidth="1"/>
    <col min="15127" max="15127" width="11.85546875" style="94" customWidth="1"/>
    <col min="15128" max="15128" width="13.5703125" style="94" customWidth="1"/>
    <col min="15129" max="15129" width="11.42578125" style="94" bestFit="1" customWidth="1"/>
    <col min="15130" max="15130" width="11.85546875" style="94" customWidth="1"/>
    <col min="15131" max="15360" width="8" style="94"/>
    <col min="15361" max="15361" width="24.42578125" style="94" customWidth="1"/>
    <col min="15362" max="15362" width="7.42578125" style="94" customWidth="1"/>
    <col min="15363" max="15363" width="8.28515625" style="94" customWidth="1"/>
    <col min="15364" max="15364" width="16.5703125" style="94" customWidth="1"/>
    <col min="15365" max="15365" width="4.28515625" style="94" customWidth="1"/>
    <col min="15366" max="15366" width="10" style="94" customWidth="1"/>
    <col min="15367" max="15367" width="9.7109375" style="94" customWidth="1"/>
    <col min="15368" max="15368" width="21.85546875" style="94" customWidth="1"/>
    <col min="15369" max="15369" width="14.28515625" style="94" customWidth="1"/>
    <col min="15370" max="15370" width="9" style="94" customWidth="1"/>
    <col min="15371" max="15371" width="14.28515625" style="94" customWidth="1"/>
    <col min="15372" max="15372" width="18.42578125" style="94" customWidth="1"/>
    <col min="15373" max="15373" width="1.5703125" style="94" customWidth="1"/>
    <col min="15374" max="15374" width="16.85546875" style="94" customWidth="1"/>
    <col min="15375" max="15375" width="13.140625" style="94" customWidth="1"/>
    <col min="15376" max="15376" width="1.140625" style="94" customWidth="1"/>
    <col min="15377" max="15377" width="14.7109375" style="94" customWidth="1"/>
    <col min="15378" max="15378" width="14.5703125" style="94" customWidth="1"/>
    <col min="15379" max="15379" width="17.85546875" style="94" customWidth="1"/>
    <col min="15380" max="15380" width="8.42578125" style="94" bestFit="1" customWidth="1"/>
    <col min="15381" max="15381" width="20.42578125" style="94" customWidth="1"/>
    <col min="15382" max="15382" width="15.42578125" style="94" customWidth="1"/>
    <col min="15383" max="15383" width="11.85546875" style="94" customWidth="1"/>
    <col min="15384" max="15384" width="13.5703125" style="94" customWidth="1"/>
    <col min="15385" max="15385" width="11.42578125" style="94" bestFit="1" customWidth="1"/>
    <col min="15386" max="15386" width="11.85546875" style="94" customWidth="1"/>
    <col min="15387" max="15616" width="8" style="94"/>
    <col min="15617" max="15617" width="24.42578125" style="94" customWidth="1"/>
    <col min="15618" max="15618" width="7.42578125" style="94" customWidth="1"/>
    <col min="15619" max="15619" width="8.28515625" style="94" customWidth="1"/>
    <col min="15620" max="15620" width="16.5703125" style="94" customWidth="1"/>
    <col min="15621" max="15621" width="4.28515625" style="94" customWidth="1"/>
    <col min="15622" max="15622" width="10" style="94" customWidth="1"/>
    <col min="15623" max="15623" width="9.7109375" style="94" customWidth="1"/>
    <col min="15624" max="15624" width="21.85546875" style="94" customWidth="1"/>
    <col min="15625" max="15625" width="14.28515625" style="94" customWidth="1"/>
    <col min="15626" max="15626" width="9" style="94" customWidth="1"/>
    <col min="15627" max="15627" width="14.28515625" style="94" customWidth="1"/>
    <col min="15628" max="15628" width="18.42578125" style="94" customWidth="1"/>
    <col min="15629" max="15629" width="1.5703125" style="94" customWidth="1"/>
    <col min="15630" max="15630" width="16.85546875" style="94" customWidth="1"/>
    <col min="15631" max="15631" width="13.140625" style="94" customWidth="1"/>
    <col min="15632" max="15632" width="1.140625" style="94" customWidth="1"/>
    <col min="15633" max="15633" width="14.7109375" style="94" customWidth="1"/>
    <col min="15634" max="15634" width="14.5703125" style="94" customWidth="1"/>
    <col min="15635" max="15635" width="17.85546875" style="94" customWidth="1"/>
    <col min="15636" max="15636" width="8.42578125" style="94" bestFit="1" customWidth="1"/>
    <col min="15637" max="15637" width="20.42578125" style="94" customWidth="1"/>
    <col min="15638" max="15638" width="15.42578125" style="94" customWidth="1"/>
    <col min="15639" max="15639" width="11.85546875" style="94" customWidth="1"/>
    <col min="15640" max="15640" width="13.5703125" style="94" customWidth="1"/>
    <col min="15641" max="15641" width="11.42578125" style="94" bestFit="1" customWidth="1"/>
    <col min="15642" max="15642" width="11.85546875" style="94" customWidth="1"/>
    <col min="15643" max="15872" width="8" style="94"/>
    <col min="15873" max="15873" width="24.42578125" style="94" customWidth="1"/>
    <col min="15874" max="15874" width="7.42578125" style="94" customWidth="1"/>
    <col min="15875" max="15875" width="8.28515625" style="94" customWidth="1"/>
    <col min="15876" max="15876" width="16.5703125" style="94" customWidth="1"/>
    <col min="15877" max="15877" width="4.28515625" style="94" customWidth="1"/>
    <col min="15878" max="15878" width="10" style="94" customWidth="1"/>
    <col min="15879" max="15879" width="9.7109375" style="94" customWidth="1"/>
    <col min="15880" max="15880" width="21.85546875" style="94" customWidth="1"/>
    <col min="15881" max="15881" width="14.28515625" style="94" customWidth="1"/>
    <col min="15882" max="15882" width="9" style="94" customWidth="1"/>
    <col min="15883" max="15883" width="14.28515625" style="94" customWidth="1"/>
    <col min="15884" max="15884" width="18.42578125" style="94" customWidth="1"/>
    <col min="15885" max="15885" width="1.5703125" style="94" customWidth="1"/>
    <col min="15886" max="15886" width="16.85546875" style="94" customWidth="1"/>
    <col min="15887" max="15887" width="13.140625" style="94" customWidth="1"/>
    <col min="15888" max="15888" width="1.140625" style="94" customWidth="1"/>
    <col min="15889" max="15889" width="14.7109375" style="94" customWidth="1"/>
    <col min="15890" max="15890" width="14.5703125" style="94" customWidth="1"/>
    <col min="15891" max="15891" width="17.85546875" style="94" customWidth="1"/>
    <col min="15892" max="15892" width="8.42578125" style="94" bestFit="1" customWidth="1"/>
    <col min="15893" max="15893" width="20.42578125" style="94" customWidth="1"/>
    <col min="15894" max="15894" width="15.42578125" style="94" customWidth="1"/>
    <col min="15895" max="15895" width="11.85546875" style="94" customWidth="1"/>
    <col min="15896" max="15896" width="13.5703125" style="94" customWidth="1"/>
    <col min="15897" max="15897" width="11.42578125" style="94" bestFit="1" customWidth="1"/>
    <col min="15898" max="15898" width="11.85546875" style="94" customWidth="1"/>
    <col min="15899" max="16128" width="8" style="94"/>
    <col min="16129" max="16129" width="24.42578125" style="94" customWidth="1"/>
    <col min="16130" max="16130" width="7.42578125" style="94" customWidth="1"/>
    <col min="16131" max="16131" width="8.28515625" style="94" customWidth="1"/>
    <col min="16132" max="16132" width="16.5703125" style="94" customWidth="1"/>
    <col min="16133" max="16133" width="4.28515625" style="94" customWidth="1"/>
    <col min="16134" max="16134" width="10" style="94" customWidth="1"/>
    <col min="16135" max="16135" width="9.7109375" style="94" customWidth="1"/>
    <col min="16136" max="16136" width="21.85546875" style="94" customWidth="1"/>
    <col min="16137" max="16137" width="14.28515625" style="94" customWidth="1"/>
    <col min="16138" max="16138" width="9" style="94" customWidth="1"/>
    <col min="16139" max="16139" width="14.28515625" style="94" customWidth="1"/>
    <col min="16140" max="16140" width="18.42578125" style="94" customWidth="1"/>
    <col min="16141" max="16141" width="1.5703125" style="94" customWidth="1"/>
    <col min="16142" max="16142" width="16.85546875" style="94" customWidth="1"/>
    <col min="16143" max="16143" width="13.140625" style="94" customWidth="1"/>
    <col min="16144" max="16144" width="1.140625" style="94" customWidth="1"/>
    <col min="16145" max="16145" width="14.7109375" style="94" customWidth="1"/>
    <col min="16146" max="16146" width="14.5703125" style="94" customWidth="1"/>
    <col min="16147" max="16147" width="17.85546875" style="94" customWidth="1"/>
    <col min="16148" max="16148" width="8.42578125" style="94" bestFit="1" customWidth="1"/>
    <col min="16149" max="16149" width="20.42578125" style="94" customWidth="1"/>
    <col min="16150" max="16150" width="15.42578125" style="94" customWidth="1"/>
    <col min="16151" max="16151" width="11.85546875" style="94" customWidth="1"/>
    <col min="16152" max="16152" width="13.5703125" style="94" customWidth="1"/>
    <col min="16153" max="16153" width="11.42578125" style="94" bestFit="1" customWidth="1"/>
    <col min="16154" max="16154" width="11.85546875" style="94" customWidth="1"/>
    <col min="16155" max="16384" width="8" style="94"/>
  </cols>
  <sheetData>
    <row r="1" spans="1:21">
      <c r="A1" s="428" t="s">
        <v>177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92"/>
      <c r="R1" s="92"/>
      <c r="S1" s="92"/>
    </row>
    <row r="2" spans="1:21" ht="12.75" thickBot="1">
      <c r="A2" s="95" t="s">
        <v>178</v>
      </c>
      <c r="B2" s="429">
        <v>80822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95"/>
      <c r="N2" s="92"/>
      <c r="O2" s="92"/>
      <c r="P2" s="92"/>
      <c r="Q2" s="92"/>
      <c r="R2" s="92"/>
      <c r="S2" s="92"/>
    </row>
    <row r="3" spans="1:21" ht="12.75" thickBot="1">
      <c r="A3" s="99" t="s">
        <v>179</v>
      </c>
      <c r="B3" s="96" t="s">
        <v>232</v>
      </c>
      <c r="C3" s="97"/>
      <c r="D3" s="98"/>
      <c r="E3" s="97"/>
      <c r="F3" s="97"/>
      <c r="G3" s="97"/>
      <c r="H3" s="97"/>
      <c r="I3" s="97"/>
      <c r="J3" s="97"/>
      <c r="K3" s="97"/>
      <c r="L3" s="98"/>
      <c r="M3" s="95"/>
      <c r="N3" s="431" t="s">
        <v>180</v>
      </c>
      <c r="O3" s="432"/>
      <c r="P3" s="92"/>
      <c r="Q3" s="92"/>
      <c r="R3" s="92"/>
      <c r="S3" s="92"/>
    </row>
    <row r="4" spans="1:21" ht="12.75" thickBot="1">
      <c r="A4" s="95" t="s">
        <v>181</v>
      </c>
      <c r="B4" s="100" t="s">
        <v>182</v>
      </c>
      <c r="C4" s="101"/>
      <c r="D4" s="102" t="s">
        <v>183</v>
      </c>
      <c r="E4" s="435">
        <v>2015</v>
      </c>
      <c r="F4" s="436"/>
      <c r="G4" s="95"/>
      <c r="H4" s="95"/>
      <c r="I4" s="95"/>
      <c r="J4" s="95"/>
      <c r="K4" s="95"/>
      <c r="L4" s="95"/>
      <c r="M4" s="95"/>
      <c r="N4" s="433"/>
      <c r="O4" s="434"/>
      <c r="P4" s="92"/>
      <c r="Q4" s="92"/>
      <c r="R4" s="92"/>
      <c r="S4" s="92"/>
    </row>
    <row r="5" spans="1:21" ht="12.75" thickBot="1">
      <c r="A5" s="95"/>
      <c r="B5" s="103"/>
      <c r="C5" s="103"/>
      <c r="D5" s="95"/>
      <c r="E5" s="95"/>
      <c r="F5" s="95"/>
      <c r="G5" s="95"/>
      <c r="H5" s="95"/>
      <c r="I5" s="95"/>
      <c r="J5" s="95"/>
      <c r="K5" s="95"/>
      <c r="L5" s="95"/>
      <c r="M5" s="95"/>
      <c r="N5" s="104"/>
      <c r="O5" s="105"/>
      <c r="P5" s="92"/>
      <c r="Q5" s="92"/>
      <c r="R5" s="92"/>
      <c r="S5" s="92"/>
    </row>
    <row r="6" spans="1:21" ht="12.75" thickBot="1">
      <c r="A6" s="106" t="s">
        <v>184</v>
      </c>
      <c r="B6" s="437" t="s">
        <v>236</v>
      </c>
      <c r="C6" s="435"/>
      <c r="D6" s="436"/>
      <c r="E6" s="97"/>
      <c r="F6" s="97"/>
      <c r="G6" s="97"/>
      <c r="H6" s="97"/>
      <c r="I6" s="97"/>
      <c r="J6" s="97"/>
      <c r="K6" s="97"/>
      <c r="L6" s="98"/>
      <c r="M6" s="95"/>
      <c r="N6" s="107"/>
      <c r="O6" s="108"/>
      <c r="P6" s="92"/>
      <c r="Q6" s="92"/>
      <c r="R6" s="109"/>
      <c r="S6" s="92"/>
    </row>
    <row r="7" spans="1:2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2"/>
      <c r="O7" s="92"/>
      <c r="P7" s="92"/>
      <c r="Q7" s="92"/>
      <c r="R7" s="92"/>
      <c r="S7" s="92"/>
    </row>
    <row r="8" spans="1:21" ht="24">
      <c r="A8" s="420" t="s">
        <v>185</v>
      </c>
      <c r="B8" s="421"/>
      <c r="C8" s="424" t="s">
        <v>186</v>
      </c>
      <c r="D8" s="200" t="s">
        <v>187</v>
      </c>
      <c r="E8" s="426" t="s">
        <v>188</v>
      </c>
      <c r="F8" s="426"/>
      <c r="G8" s="426"/>
      <c r="H8" s="426"/>
      <c r="I8" s="426"/>
      <c r="J8" s="426"/>
      <c r="K8" s="426"/>
      <c r="L8" s="426"/>
      <c r="M8" s="110"/>
      <c r="N8" s="427" t="s">
        <v>189</v>
      </c>
      <c r="O8" s="427"/>
      <c r="P8" s="198"/>
      <c r="Q8" s="426" t="s">
        <v>190</v>
      </c>
      <c r="R8" s="426"/>
      <c r="S8" s="426"/>
    </row>
    <row r="9" spans="1:21">
      <c r="A9" s="422"/>
      <c r="B9" s="423"/>
      <c r="C9" s="425"/>
      <c r="D9" s="198" t="s">
        <v>191</v>
      </c>
      <c r="E9" s="198" t="s">
        <v>192</v>
      </c>
      <c r="F9" s="427" t="s">
        <v>193</v>
      </c>
      <c r="G9" s="426" t="s">
        <v>194</v>
      </c>
      <c r="H9" s="426"/>
      <c r="I9" s="198" t="s">
        <v>195</v>
      </c>
      <c r="J9" s="198" t="s">
        <v>196</v>
      </c>
      <c r="K9" s="198" t="s">
        <v>196</v>
      </c>
      <c r="L9" s="198" t="s">
        <v>197</v>
      </c>
      <c r="M9" s="424"/>
      <c r="N9" s="438" t="s">
        <v>198</v>
      </c>
      <c r="O9" s="438" t="s">
        <v>199</v>
      </c>
      <c r="P9" s="439"/>
      <c r="Q9" s="438" t="s">
        <v>200</v>
      </c>
      <c r="R9" s="441" t="s">
        <v>201</v>
      </c>
      <c r="S9" s="441" t="s">
        <v>202</v>
      </c>
    </row>
    <row r="10" spans="1:21">
      <c r="A10" s="442" t="s">
        <v>213</v>
      </c>
      <c r="B10" s="443"/>
      <c r="C10" s="443"/>
      <c r="D10" s="444"/>
      <c r="E10" s="110"/>
      <c r="F10" s="427"/>
      <c r="G10" s="111" t="s">
        <v>203</v>
      </c>
      <c r="H10" s="111" t="s">
        <v>204</v>
      </c>
      <c r="I10" s="111" t="s">
        <v>176</v>
      </c>
      <c r="J10" s="111" t="s">
        <v>192</v>
      </c>
      <c r="K10" s="111" t="s">
        <v>176</v>
      </c>
      <c r="L10" s="111" t="s">
        <v>176</v>
      </c>
      <c r="M10" s="425"/>
      <c r="N10" s="438"/>
      <c r="O10" s="438"/>
      <c r="P10" s="440"/>
      <c r="Q10" s="438"/>
      <c r="R10" s="441"/>
      <c r="S10" s="441"/>
    </row>
    <row r="11" spans="1:21">
      <c r="A11" s="204"/>
      <c r="B11" s="148"/>
      <c r="C11" s="445">
        <v>2015</v>
      </c>
      <c r="D11" s="174"/>
      <c r="E11" s="110"/>
      <c r="F11" s="448">
        <v>10480</v>
      </c>
      <c r="G11" s="113">
        <v>61100</v>
      </c>
      <c r="H11" s="150" t="s">
        <v>217</v>
      </c>
      <c r="I11" s="152"/>
      <c r="J11" s="152"/>
      <c r="K11" s="152"/>
      <c r="L11" s="152"/>
      <c r="M11" s="197"/>
      <c r="N11" s="151">
        <f>+'POA 2015'!O30</f>
        <v>54000</v>
      </c>
      <c r="O11" s="157">
        <f>+N11*0.08</f>
        <v>4320</v>
      </c>
      <c r="P11" s="199"/>
      <c r="Q11" s="156">
        <f>+I11+N11</f>
        <v>54000</v>
      </c>
      <c r="R11" s="156">
        <f>+K11+O11</f>
        <v>4320</v>
      </c>
      <c r="S11" s="156">
        <f>+Q11+R11</f>
        <v>58320</v>
      </c>
    </row>
    <row r="12" spans="1:21">
      <c r="A12" s="204"/>
      <c r="B12" s="148"/>
      <c r="C12" s="446"/>
      <c r="D12" s="149"/>
      <c r="E12" s="110"/>
      <c r="F12" s="449"/>
      <c r="G12" s="113">
        <v>71200</v>
      </c>
      <c r="H12" s="150" t="s">
        <v>212</v>
      </c>
      <c r="I12" s="152">
        <f>39075</f>
        <v>39075</v>
      </c>
      <c r="J12" s="155">
        <v>0.08</v>
      </c>
      <c r="K12" s="152">
        <f>+I12*J12</f>
        <v>3126</v>
      </c>
      <c r="L12" s="152">
        <f>+I12+K12</f>
        <v>42201</v>
      </c>
      <c r="M12" s="197"/>
      <c r="N12" s="151">
        <f>+(-I12)</f>
        <v>-39075</v>
      </c>
      <c r="O12" s="157">
        <f t="shared" ref="O12:O24" si="0">+N12*0.08</f>
        <v>-3126</v>
      </c>
      <c r="P12" s="199"/>
      <c r="Q12" s="156">
        <f>+I12+N12</f>
        <v>0</v>
      </c>
      <c r="R12" s="156">
        <f>+K12+O12</f>
        <v>0</v>
      </c>
      <c r="S12" s="156">
        <f t="shared" ref="S12:S24" si="1">+Q12+R12</f>
        <v>0</v>
      </c>
    </row>
    <row r="13" spans="1:21">
      <c r="A13" s="204"/>
      <c r="B13" s="148"/>
      <c r="C13" s="446"/>
      <c r="D13" s="149"/>
      <c r="E13" s="110"/>
      <c r="F13" s="449"/>
      <c r="G13" s="113">
        <v>71300</v>
      </c>
      <c r="H13" s="150" t="s">
        <v>211</v>
      </c>
      <c r="I13" s="152"/>
      <c r="J13" s="152"/>
      <c r="K13" s="152"/>
      <c r="L13" s="152"/>
      <c r="M13" s="197"/>
      <c r="N13" s="151">
        <f>+'POA 2015'!O13+'POA 2015'!O31</f>
        <v>110000</v>
      </c>
      <c r="O13" s="157">
        <f t="shared" si="0"/>
        <v>8800</v>
      </c>
      <c r="P13" s="199"/>
      <c r="Q13" s="156">
        <f>+I13+N13</f>
        <v>110000</v>
      </c>
      <c r="R13" s="156">
        <f t="shared" ref="R13:R24" si="2">+K13+O13</f>
        <v>8800</v>
      </c>
      <c r="S13" s="156">
        <f t="shared" si="1"/>
        <v>118800</v>
      </c>
    </row>
    <row r="14" spans="1:21">
      <c r="A14" s="204"/>
      <c r="B14" s="148"/>
      <c r="C14" s="446"/>
      <c r="D14" s="149"/>
      <c r="E14" s="110"/>
      <c r="F14" s="449"/>
      <c r="G14" s="113">
        <v>71400</v>
      </c>
      <c r="H14" s="150" t="s">
        <v>218</v>
      </c>
      <c r="I14" s="152"/>
      <c r="J14" s="152"/>
      <c r="K14" s="152"/>
      <c r="L14" s="152"/>
      <c r="M14" s="197"/>
      <c r="N14" s="151">
        <f>+'POA 2015'!O32</f>
        <v>70000</v>
      </c>
      <c r="O14" s="157">
        <f t="shared" si="0"/>
        <v>5600</v>
      </c>
      <c r="P14" s="199"/>
      <c r="Q14" s="156">
        <f t="shared" ref="Q14:Q23" si="3">+I14+N14</f>
        <v>70000</v>
      </c>
      <c r="R14" s="156">
        <f t="shared" si="2"/>
        <v>5600</v>
      </c>
      <c r="S14" s="156">
        <f t="shared" si="1"/>
        <v>75600</v>
      </c>
    </row>
    <row r="15" spans="1:21">
      <c r="A15" s="204"/>
      <c r="B15" s="148"/>
      <c r="C15" s="446"/>
      <c r="D15" s="149"/>
      <c r="E15" s="110"/>
      <c r="F15" s="449"/>
      <c r="G15" s="113">
        <v>71600</v>
      </c>
      <c r="H15" s="150" t="s">
        <v>219</v>
      </c>
      <c r="I15" s="152">
        <f>30285</f>
        <v>30285</v>
      </c>
      <c r="J15" s="155">
        <v>0.08</v>
      </c>
      <c r="K15" s="152">
        <f>+I15*J15</f>
        <v>2422.8000000000002</v>
      </c>
      <c r="L15" s="152">
        <f>+I15+K15</f>
        <v>32707.8</v>
      </c>
      <c r="M15" s="197"/>
      <c r="N15" s="151">
        <f>+(-I15)+'POA 2015'!O14+'POA 2015'!O19</f>
        <v>-12610</v>
      </c>
      <c r="O15" s="157">
        <f t="shared" si="0"/>
        <v>-1008.8000000000001</v>
      </c>
      <c r="P15" s="199"/>
      <c r="Q15" s="156">
        <f t="shared" si="3"/>
        <v>17675</v>
      </c>
      <c r="R15" s="156">
        <f t="shared" si="2"/>
        <v>1414</v>
      </c>
      <c r="S15" s="156">
        <f t="shared" si="1"/>
        <v>19089</v>
      </c>
    </row>
    <row r="16" spans="1:21" ht="24">
      <c r="A16" s="451"/>
      <c r="B16" s="452"/>
      <c r="C16" s="446"/>
      <c r="D16" s="453">
        <v>1981</v>
      </c>
      <c r="E16" s="112"/>
      <c r="F16" s="449"/>
      <c r="G16" s="113">
        <v>72100</v>
      </c>
      <c r="H16" s="114" t="s">
        <v>205</v>
      </c>
      <c r="I16" s="153"/>
      <c r="J16" s="154"/>
      <c r="K16" s="154"/>
      <c r="L16" s="154"/>
      <c r="M16" s="117"/>
      <c r="N16" s="151">
        <f>+'POA 2015'!O36</f>
        <v>10340</v>
      </c>
      <c r="O16" s="157">
        <f t="shared" si="0"/>
        <v>827.2</v>
      </c>
      <c r="P16" s="119"/>
      <c r="Q16" s="156">
        <f t="shared" si="3"/>
        <v>10340</v>
      </c>
      <c r="R16" s="156">
        <f t="shared" si="2"/>
        <v>827.2</v>
      </c>
      <c r="S16" s="156">
        <f t="shared" si="1"/>
        <v>11167.2</v>
      </c>
      <c r="U16" s="94">
        <v>82860</v>
      </c>
    </row>
    <row r="17" spans="1:26">
      <c r="A17" s="451"/>
      <c r="B17" s="452"/>
      <c r="C17" s="446"/>
      <c r="D17" s="453"/>
      <c r="E17" s="112"/>
      <c r="F17" s="449"/>
      <c r="G17" s="113">
        <v>72200</v>
      </c>
      <c r="H17" s="114" t="s">
        <v>220</v>
      </c>
      <c r="I17" s="153"/>
      <c r="J17" s="155"/>
      <c r="K17" s="152"/>
      <c r="L17" s="152"/>
      <c r="M17" s="117"/>
      <c r="N17" s="151">
        <f>+'POA 2015'!O37-I17</f>
        <v>29660</v>
      </c>
      <c r="O17" s="157">
        <f t="shared" si="0"/>
        <v>2372.8000000000002</v>
      </c>
      <c r="P17" s="119"/>
      <c r="Q17" s="156">
        <f t="shared" si="3"/>
        <v>29660</v>
      </c>
      <c r="R17" s="156">
        <f t="shared" si="2"/>
        <v>2372.8000000000002</v>
      </c>
      <c r="S17" s="156">
        <f t="shared" si="1"/>
        <v>32032.799999999999</v>
      </c>
      <c r="U17" s="94">
        <v>7709</v>
      </c>
    </row>
    <row r="18" spans="1:26" ht="24">
      <c r="A18" s="451"/>
      <c r="B18" s="452"/>
      <c r="C18" s="446"/>
      <c r="D18" s="453"/>
      <c r="E18" s="112"/>
      <c r="F18" s="449"/>
      <c r="G18" s="113">
        <v>72400</v>
      </c>
      <c r="H18" s="121" t="s">
        <v>206</v>
      </c>
      <c r="I18" s="153"/>
      <c r="J18" s="154"/>
      <c r="K18" s="154"/>
      <c r="L18" s="154"/>
      <c r="M18" s="117"/>
      <c r="N18" s="151">
        <f>+'POA 2015'!O38</f>
        <v>500</v>
      </c>
      <c r="O18" s="157">
        <f t="shared" si="0"/>
        <v>40</v>
      </c>
      <c r="P18" s="119"/>
      <c r="Q18" s="156">
        <f t="shared" si="3"/>
        <v>500</v>
      </c>
      <c r="R18" s="156">
        <f t="shared" si="2"/>
        <v>40</v>
      </c>
      <c r="S18" s="156">
        <f t="shared" si="1"/>
        <v>540</v>
      </c>
      <c r="U18" s="94">
        <f>SUM(U16:U17)</f>
        <v>90569</v>
      </c>
      <c r="V18" s="123">
        <f>+U18/1.08</f>
        <v>83860.185185185182</v>
      </c>
      <c r="W18" s="123">
        <f>+U18-V18</f>
        <v>6708.8148148148175</v>
      </c>
      <c r="X18" s="124"/>
      <c r="Y18" s="123"/>
      <c r="Z18" s="123"/>
    </row>
    <row r="19" spans="1:26">
      <c r="A19" s="451"/>
      <c r="B19" s="452"/>
      <c r="C19" s="446"/>
      <c r="D19" s="453"/>
      <c r="E19" s="112"/>
      <c r="F19" s="449"/>
      <c r="G19" s="113">
        <v>72600</v>
      </c>
      <c r="H19" s="121" t="s">
        <v>222</v>
      </c>
      <c r="I19" s="153"/>
      <c r="J19" s="154"/>
      <c r="K19" s="154"/>
      <c r="L19" s="154"/>
      <c r="M19" s="117"/>
      <c r="N19" s="151"/>
      <c r="O19" s="157"/>
      <c r="P19" s="119"/>
      <c r="Q19" s="156"/>
      <c r="R19" s="156"/>
      <c r="S19" s="156"/>
      <c r="V19" s="123"/>
      <c r="W19" s="123"/>
      <c r="X19" s="124"/>
      <c r="Y19" s="123"/>
      <c r="Z19" s="123"/>
    </row>
    <row r="20" spans="1:26" ht="24">
      <c r="A20" s="451"/>
      <c r="B20" s="452"/>
      <c r="C20" s="446"/>
      <c r="D20" s="453"/>
      <c r="E20" s="112"/>
      <c r="F20" s="449"/>
      <c r="G20" s="113">
        <v>72800</v>
      </c>
      <c r="H20" s="121" t="s">
        <v>207</v>
      </c>
      <c r="I20" s="153"/>
      <c r="J20" s="154"/>
      <c r="K20" s="154"/>
      <c r="L20" s="154"/>
      <c r="M20" s="117"/>
      <c r="N20" s="151">
        <f>+'POA 2015'!O15+'POA 2015'!O39</f>
        <v>69500</v>
      </c>
      <c r="O20" s="157">
        <f t="shared" si="0"/>
        <v>5560</v>
      </c>
      <c r="P20" s="119"/>
      <c r="Q20" s="156">
        <f t="shared" si="3"/>
        <v>69500</v>
      </c>
      <c r="R20" s="156">
        <f t="shared" si="2"/>
        <v>5560</v>
      </c>
      <c r="S20" s="156">
        <f t="shared" si="1"/>
        <v>75060</v>
      </c>
      <c r="V20" s="123"/>
      <c r="W20" s="123"/>
      <c r="X20" s="124"/>
      <c r="Y20" s="123"/>
    </row>
    <row r="21" spans="1:26">
      <c r="A21" s="451"/>
      <c r="B21" s="452"/>
      <c r="C21" s="446"/>
      <c r="D21" s="453"/>
      <c r="E21" s="112"/>
      <c r="F21" s="449"/>
      <c r="G21" s="113">
        <v>73100</v>
      </c>
      <c r="H21" s="121" t="s">
        <v>208</v>
      </c>
      <c r="I21" s="153">
        <f>13500</f>
        <v>13500</v>
      </c>
      <c r="J21" s="155">
        <v>0.08</v>
      </c>
      <c r="K21" s="152">
        <f>+I21*J21</f>
        <v>1080</v>
      </c>
      <c r="L21" s="152">
        <f>+I21+K21</f>
        <v>14580</v>
      </c>
      <c r="M21" s="117"/>
      <c r="N21" s="151">
        <f>+(-I21)+'POA 2015'!O40</f>
        <v>10021</v>
      </c>
      <c r="O21" s="157">
        <f t="shared" si="0"/>
        <v>801.68000000000006</v>
      </c>
      <c r="P21" s="119"/>
      <c r="Q21" s="156">
        <f t="shared" si="3"/>
        <v>23521</v>
      </c>
      <c r="R21" s="156">
        <f t="shared" si="2"/>
        <v>1881.68</v>
      </c>
      <c r="S21" s="156">
        <f t="shared" si="1"/>
        <v>25402.68</v>
      </c>
      <c r="V21" s="123"/>
      <c r="W21" s="123"/>
      <c r="X21" s="124"/>
      <c r="Y21" s="123"/>
    </row>
    <row r="22" spans="1:26">
      <c r="A22" s="451"/>
      <c r="B22" s="452"/>
      <c r="C22" s="446"/>
      <c r="D22" s="453"/>
      <c r="E22" s="112"/>
      <c r="F22" s="449"/>
      <c r="G22" s="113">
        <v>74200</v>
      </c>
      <c r="H22" s="121" t="s">
        <v>223</v>
      </c>
      <c r="I22" s="153"/>
      <c r="J22" s="154"/>
      <c r="K22" s="154"/>
      <c r="L22" s="154"/>
      <c r="M22" s="117"/>
      <c r="P22" s="119"/>
      <c r="V22" s="123"/>
      <c r="W22" s="123"/>
      <c r="X22" s="124"/>
      <c r="Y22" s="123"/>
    </row>
    <row r="23" spans="1:26">
      <c r="A23" s="451"/>
      <c r="B23" s="452"/>
      <c r="C23" s="446"/>
      <c r="D23" s="453"/>
      <c r="E23" s="112"/>
      <c r="F23" s="449"/>
      <c r="G23" s="113">
        <v>74500</v>
      </c>
      <c r="H23" s="121" t="s">
        <v>209</v>
      </c>
      <c r="I23" s="153"/>
      <c r="J23" s="154"/>
      <c r="K23" s="154"/>
      <c r="L23" s="154"/>
      <c r="M23" s="117"/>
      <c r="N23" s="151">
        <f>+'POA 2015'!O42</f>
        <v>5000</v>
      </c>
      <c r="O23" s="157">
        <f t="shared" si="0"/>
        <v>400</v>
      </c>
      <c r="P23" s="119"/>
      <c r="Q23" s="156">
        <f t="shared" si="3"/>
        <v>5000</v>
      </c>
      <c r="R23" s="156">
        <f t="shared" si="2"/>
        <v>400</v>
      </c>
      <c r="S23" s="156">
        <f t="shared" si="1"/>
        <v>5400</v>
      </c>
      <c r="V23" s="123"/>
      <c r="W23" s="123"/>
      <c r="X23" s="124"/>
      <c r="Y23" s="123"/>
    </row>
    <row r="24" spans="1:26">
      <c r="A24" s="451"/>
      <c r="B24" s="452"/>
      <c r="C24" s="446"/>
      <c r="D24" s="453"/>
      <c r="E24" s="112"/>
      <c r="F24" s="449"/>
      <c r="G24" s="113">
        <v>75700</v>
      </c>
      <c r="H24" s="121" t="s">
        <v>224</v>
      </c>
      <c r="I24" s="153">
        <f>13500</f>
        <v>13500</v>
      </c>
      <c r="J24" s="155">
        <v>0.08</v>
      </c>
      <c r="K24" s="152">
        <f>+I24*J24</f>
        <v>1080</v>
      </c>
      <c r="L24" s="152">
        <f>+I24+K24</f>
        <v>14580</v>
      </c>
      <c r="M24" s="117"/>
      <c r="N24" s="151">
        <f>+'POA 2015'!O22-I24</f>
        <v>-12500</v>
      </c>
      <c r="O24" s="157">
        <f t="shared" si="0"/>
        <v>-1000</v>
      </c>
      <c r="P24" s="119"/>
      <c r="Q24" s="156">
        <f>+I24+N24</f>
        <v>1000</v>
      </c>
      <c r="R24" s="156">
        <f t="shared" si="2"/>
        <v>80</v>
      </c>
      <c r="S24" s="156">
        <f t="shared" si="1"/>
        <v>1080</v>
      </c>
      <c r="V24" s="123"/>
      <c r="W24" s="123"/>
      <c r="X24" s="124"/>
      <c r="Y24" s="123"/>
    </row>
    <row r="25" spans="1:26">
      <c r="A25" s="451"/>
      <c r="B25" s="452"/>
      <c r="C25" s="447"/>
      <c r="D25" s="454"/>
      <c r="E25" s="112"/>
      <c r="F25" s="450"/>
      <c r="G25" s="113">
        <v>75100</v>
      </c>
      <c r="H25" s="121" t="s">
        <v>210</v>
      </c>
      <c r="I25" s="153"/>
      <c r="J25" s="154"/>
      <c r="K25" s="154">
        <f>+SUM(K11:K24)</f>
        <v>7708.8</v>
      </c>
      <c r="L25" s="154"/>
      <c r="M25" s="117"/>
      <c r="N25" s="119"/>
      <c r="O25" s="116"/>
      <c r="P25" s="119"/>
      <c r="Q25" s="158">
        <f t="shared" ref="Q25" si="4">+L25+N25</f>
        <v>0</v>
      </c>
      <c r="R25" s="119">
        <f>+SUM(R11:R24)</f>
        <v>31295.68</v>
      </c>
      <c r="S25" s="120"/>
      <c r="V25" s="123"/>
      <c r="W25" s="123"/>
      <c r="X25" s="124"/>
      <c r="Y25" s="123"/>
    </row>
    <row r="26" spans="1:26">
      <c r="A26" s="422"/>
      <c r="B26" s="423"/>
      <c r="C26" s="455" t="s">
        <v>231</v>
      </c>
      <c r="D26" s="456"/>
      <c r="E26" s="456"/>
      <c r="F26" s="456"/>
      <c r="G26" s="456"/>
      <c r="H26" s="457"/>
      <c r="I26" s="169">
        <f>+SUM(I11:I24)</f>
        <v>96360</v>
      </c>
      <c r="J26" s="170"/>
      <c r="K26" s="171">
        <f>SUM(K11:K24)</f>
        <v>7708.8</v>
      </c>
      <c r="L26" s="171">
        <f>SUM(L11:L25)</f>
        <v>104068.8</v>
      </c>
      <c r="M26" s="172"/>
      <c r="N26" s="171">
        <f>SUM(N11:N25)</f>
        <v>294836</v>
      </c>
      <c r="O26" s="171">
        <f>SUM(O11:O24)</f>
        <v>23586.880000000001</v>
      </c>
      <c r="P26" s="173"/>
      <c r="Q26" s="168">
        <f>SUM(Q11:Q25)</f>
        <v>391196</v>
      </c>
      <c r="R26" s="168">
        <f>SUM(R11:R24)</f>
        <v>31295.68</v>
      </c>
      <c r="S26" s="168">
        <f>SUM(S11:S25)</f>
        <v>422491.68</v>
      </c>
      <c r="V26" s="123"/>
      <c r="W26" s="123"/>
      <c r="X26" s="123"/>
      <c r="Y26" s="123"/>
    </row>
    <row r="27" spans="1:26">
      <c r="A27" s="458" t="s">
        <v>214</v>
      </c>
      <c r="B27" s="458"/>
      <c r="C27" s="458"/>
      <c r="D27" s="458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U27" s="123"/>
      <c r="V27" s="123"/>
      <c r="W27" s="123"/>
      <c r="Y27" s="123"/>
    </row>
    <row r="28" spans="1:26">
      <c r="A28" s="460"/>
      <c r="B28" s="461"/>
      <c r="C28" s="466">
        <v>2015</v>
      </c>
      <c r="D28" s="469">
        <v>1981</v>
      </c>
      <c r="E28" s="202"/>
      <c r="F28" s="448">
        <v>10480</v>
      </c>
      <c r="G28" s="201">
        <v>71200</v>
      </c>
      <c r="H28" s="175" t="s">
        <v>212</v>
      </c>
      <c r="I28" s="122">
        <f>39075</f>
        <v>39075</v>
      </c>
      <c r="J28" s="155">
        <v>0.08</v>
      </c>
      <c r="K28" s="116">
        <f>+I28*J28</f>
        <v>3126</v>
      </c>
      <c r="L28" s="116">
        <f>+I28+K28</f>
        <v>42201</v>
      </c>
      <c r="M28" s="202"/>
      <c r="N28" s="151">
        <f>+(-I28)</f>
        <v>-39075</v>
      </c>
      <c r="O28" s="118">
        <f>+N28*0.08</f>
        <v>-3126</v>
      </c>
      <c r="P28" s="127"/>
      <c r="Q28" s="119">
        <f>+I28+N28</f>
        <v>0</v>
      </c>
      <c r="R28" s="119">
        <f>+K28+O28</f>
        <v>0</v>
      </c>
      <c r="S28" s="120">
        <f>+Q28+R28</f>
        <v>0</v>
      </c>
      <c r="U28" s="123"/>
      <c r="V28" s="123"/>
      <c r="W28" s="123"/>
    </row>
    <row r="29" spans="1:26">
      <c r="A29" s="462"/>
      <c r="B29" s="463"/>
      <c r="C29" s="467"/>
      <c r="D29" s="470"/>
      <c r="E29" s="202"/>
      <c r="F29" s="449"/>
      <c r="G29" s="159">
        <v>71300</v>
      </c>
      <c r="H29" s="126" t="s">
        <v>211</v>
      </c>
      <c r="I29" s="122"/>
      <c r="J29" s="115"/>
      <c r="K29" s="116"/>
      <c r="L29" s="116"/>
      <c r="M29" s="202"/>
      <c r="N29" s="130"/>
      <c r="O29" s="118">
        <f t="shared" ref="O29:O34" si="5">+N29*0.08</f>
        <v>0</v>
      </c>
      <c r="P29" s="127"/>
      <c r="Q29" s="119">
        <f t="shared" ref="Q29:Q34" si="6">+I29+N29</f>
        <v>0</v>
      </c>
      <c r="R29" s="119">
        <f t="shared" ref="R29:R34" si="7">+K29+O29</f>
        <v>0</v>
      </c>
      <c r="S29" s="120">
        <f t="shared" ref="S29:S34" si="8">+Q29+R29</f>
        <v>0</v>
      </c>
      <c r="U29" s="123"/>
      <c r="V29" s="123"/>
      <c r="W29" s="123"/>
    </row>
    <row r="30" spans="1:26">
      <c r="A30" s="462"/>
      <c r="B30" s="463"/>
      <c r="C30" s="467"/>
      <c r="D30" s="470"/>
      <c r="E30" s="202"/>
      <c r="F30" s="449"/>
      <c r="G30" s="159">
        <v>71600</v>
      </c>
      <c r="H30" s="126" t="s">
        <v>219</v>
      </c>
      <c r="I30" s="122">
        <f>30285</f>
        <v>30285</v>
      </c>
      <c r="J30" s="155">
        <v>0.08</v>
      </c>
      <c r="K30" s="116">
        <f>+I30*J30</f>
        <v>2422.8000000000002</v>
      </c>
      <c r="L30" s="116">
        <f>+I30+K30</f>
        <v>32707.8</v>
      </c>
      <c r="M30" s="202"/>
      <c r="N30" s="151">
        <f t="shared" ref="N30:N32" si="9">+(-I30)</f>
        <v>-30285</v>
      </c>
      <c r="O30" s="118">
        <f t="shared" si="5"/>
        <v>-2422.8000000000002</v>
      </c>
      <c r="P30" s="127"/>
      <c r="Q30" s="119">
        <f t="shared" si="6"/>
        <v>0</v>
      </c>
      <c r="R30" s="119">
        <f t="shared" si="7"/>
        <v>0</v>
      </c>
      <c r="S30" s="120">
        <f t="shared" si="8"/>
        <v>0</v>
      </c>
      <c r="U30" s="123"/>
      <c r="V30" s="123"/>
      <c r="W30" s="123"/>
    </row>
    <row r="31" spans="1:26">
      <c r="A31" s="462"/>
      <c r="B31" s="463"/>
      <c r="C31" s="467"/>
      <c r="D31" s="470"/>
      <c r="E31" s="225"/>
      <c r="F31" s="449"/>
      <c r="G31" s="113">
        <v>72200</v>
      </c>
      <c r="H31" s="114" t="s">
        <v>220</v>
      </c>
      <c r="I31" s="122"/>
      <c r="J31" s="155"/>
      <c r="K31" s="116">
        <f t="shared" ref="K31" si="10">+I31*J31</f>
        <v>0</v>
      </c>
      <c r="L31" s="116">
        <f t="shared" ref="L31" si="11">+I31+K31</f>
        <v>0</v>
      </c>
      <c r="M31" s="225"/>
      <c r="N31" s="151">
        <f t="shared" ref="N31" si="12">+(-I31)</f>
        <v>0</v>
      </c>
      <c r="O31" s="118">
        <f t="shared" ref="O31" si="13">+N31*0.08</f>
        <v>0</v>
      </c>
      <c r="P31" s="127"/>
      <c r="Q31" s="119"/>
      <c r="R31" s="119"/>
      <c r="S31" s="120"/>
      <c r="U31" s="123"/>
      <c r="V31" s="123"/>
      <c r="W31" s="123"/>
    </row>
    <row r="32" spans="1:26">
      <c r="A32" s="462"/>
      <c r="B32" s="463"/>
      <c r="C32" s="467"/>
      <c r="D32" s="470"/>
      <c r="E32" s="202"/>
      <c r="F32" s="449"/>
      <c r="G32" s="159">
        <v>73100</v>
      </c>
      <c r="H32" s="126" t="s">
        <v>208</v>
      </c>
      <c r="I32" s="122">
        <f>13500</f>
        <v>13500</v>
      </c>
      <c r="J32" s="155">
        <v>0.08</v>
      </c>
      <c r="K32" s="116">
        <f>+I32*J32</f>
        <v>1080</v>
      </c>
      <c r="L32" s="116">
        <f>+I32+K32</f>
        <v>14580</v>
      </c>
      <c r="M32" s="202"/>
      <c r="N32" s="151">
        <f t="shared" si="9"/>
        <v>-13500</v>
      </c>
      <c r="O32" s="118">
        <f t="shared" si="5"/>
        <v>-1080</v>
      </c>
      <c r="P32" s="127"/>
      <c r="Q32" s="119">
        <f t="shared" si="6"/>
        <v>0</v>
      </c>
      <c r="R32" s="119">
        <f t="shared" si="7"/>
        <v>0</v>
      </c>
      <c r="S32" s="120">
        <f t="shared" si="8"/>
        <v>0</v>
      </c>
      <c r="U32" s="123"/>
      <c r="V32" s="123"/>
      <c r="W32" s="123"/>
    </row>
    <row r="33" spans="1:25" s="93" customFormat="1">
      <c r="A33" s="462"/>
      <c r="B33" s="463"/>
      <c r="C33" s="467"/>
      <c r="D33" s="470"/>
      <c r="E33" s="202"/>
      <c r="F33" s="449"/>
      <c r="G33" s="201">
        <v>74200</v>
      </c>
      <c r="H33" s="121" t="s">
        <v>223</v>
      </c>
      <c r="I33" s="122"/>
      <c r="J33" s="115"/>
      <c r="K33" s="116"/>
      <c r="L33" s="116"/>
      <c r="M33" s="129"/>
      <c r="N33" s="151">
        <f>+'POA 2015'!O45</f>
        <v>540</v>
      </c>
      <c r="O33" s="157">
        <f>+N33*0.08</f>
        <v>43.2</v>
      </c>
      <c r="P33" s="119"/>
      <c r="Q33" s="156">
        <f>+I22+N33</f>
        <v>540</v>
      </c>
      <c r="R33" s="156">
        <f>+K22+O33</f>
        <v>43.2</v>
      </c>
      <c r="S33" s="156">
        <f>+Q33+R33</f>
        <v>583.20000000000005</v>
      </c>
      <c r="U33" s="94"/>
      <c r="V33" s="94"/>
      <c r="W33" s="94"/>
      <c r="X33" s="94"/>
      <c r="Y33" s="94"/>
    </row>
    <row r="34" spans="1:25" s="93" customFormat="1">
      <c r="A34" s="462"/>
      <c r="B34" s="463"/>
      <c r="C34" s="467"/>
      <c r="D34" s="470"/>
      <c r="E34" s="202"/>
      <c r="F34" s="449"/>
      <c r="G34" s="201">
        <v>75700</v>
      </c>
      <c r="H34" s="121" t="s">
        <v>224</v>
      </c>
      <c r="I34" s="122">
        <f>13500</f>
        <v>13500</v>
      </c>
      <c r="J34" s="155">
        <v>0.08</v>
      </c>
      <c r="K34" s="116">
        <f>+I34*J34</f>
        <v>1080</v>
      </c>
      <c r="L34" s="116">
        <f>+I34+K34</f>
        <v>14580</v>
      </c>
      <c r="M34" s="129"/>
      <c r="N34" s="151">
        <f>+(-I34)+'POA 2015'!O46</f>
        <v>-13000</v>
      </c>
      <c r="O34" s="118">
        <f t="shared" si="5"/>
        <v>-1040</v>
      </c>
      <c r="P34" s="130"/>
      <c r="Q34" s="119">
        <f t="shared" si="6"/>
        <v>500</v>
      </c>
      <c r="R34" s="119">
        <f t="shared" si="7"/>
        <v>40</v>
      </c>
      <c r="S34" s="120">
        <f t="shared" si="8"/>
        <v>540</v>
      </c>
      <c r="U34" s="94"/>
      <c r="V34" s="94"/>
      <c r="W34" s="94"/>
      <c r="X34" s="94"/>
      <c r="Y34" s="94"/>
    </row>
    <row r="35" spans="1:25" s="93" customFormat="1">
      <c r="A35" s="462"/>
      <c r="B35" s="463"/>
      <c r="C35" s="468"/>
      <c r="D35" s="471"/>
      <c r="E35" s="202"/>
      <c r="F35" s="450"/>
      <c r="G35" s="113">
        <v>75100</v>
      </c>
      <c r="H35" s="121" t="s">
        <v>210</v>
      </c>
      <c r="I35" s="122"/>
      <c r="J35" s="115"/>
      <c r="K35" s="116">
        <f>+SUM(K28:K34)</f>
        <v>7708.8</v>
      </c>
      <c r="L35" s="116"/>
      <c r="M35" s="129"/>
      <c r="N35" s="130"/>
      <c r="O35" s="116">
        <f>+SUM(O28:O34)</f>
        <v>-7625.6</v>
      </c>
      <c r="P35" s="130"/>
      <c r="Q35" s="119"/>
      <c r="R35" s="116">
        <f>+SUM(R28:R34)</f>
        <v>83.2</v>
      </c>
      <c r="S35" s="120"/>
      <c r="U35" s="94"/>
      <c r="V35" s="94"/>
      <c r="W35" s="94"/>
      <c r="X35" s="94"/>
      <c r="Y35" s="94"/>
    </row>
    <row r="36" spans="1:25" s="93" customFormat="1">
      <c r="A36" s="464"/>
      <c r="B36" s="465"/>
      <c r="C36" s="455" t="s">
        <v>230</v>
      </c>
      <c r="D36" s="456"/>
      <c r="E36" s="456"/>
      <c r="F36" s="456"/>
      <c r="G36" s="456"/>
      <c r="H36" s="457"/>
      <c r="I36" s="160">
        <f>SUM(I28:I34)</f>
        <v>96360</v>
      </c>
      <c r="J36" s="161"/>
      <c r="K36" s="163">
        <f>SUM(K28:K34)</f>
        <v>7708.8</v>
      </c>
      <c r="L36" s="163">
        <f>SUM(L28:L34)</f>
        <v>104068.8</v>
      </c>
      <c r="M36" s="162"/>
      <c r="N36" s="163">
        <f>+SUM(N28:N34)</f>
        <v>-95320</v>
      </c>
      <c r="O36" s="163">
        <f>+SUM(O28:O34)</f>
        <v>-7625.6</v>
      </c>
      <c r="P36" s="163"/>
      <c r="Q36" s="163">
        <f>+SUM(Q28:Q34)</f>
        <v>1040</v>
      </c>
      <c r="R36" s="168">
        <f>+K36+O36</f>
        <v>83.199999999999818</v>
      </c>
      <c r="S36" s="168">
        <f>SUM(S28:S34)</f>
        <v>1123.2</v>
      </c>
      <c r="U36" s="94"/>
      <c r="V36" s="94"/>
      <c r="W36" s="94"/>
      <c r="X36" s="94"/>
      <c r="Y36" s="94"/>
    </row>
    <row r="37" spans="1:25" s="93" customFormat="1">
      <c r="A37" s="472" t="s">
        <v>225</v>
      </c>
      <c r="B37" s="473"/>
      <c r="C37" s="473"/>
      <c r="D37" s="473"/>
      <c r="E37" s="473"/>
      <c r="F37" s="473"/>
      <c r="G37" s="473"/>
      <c r="H37" s="474"/>
      <c r="I37" s="164">
        <f>+I26+I36</f>
        <v>192720</v>
      </c>
      <c r="J37" s="165"/>
      <c r="K37" s="164">
        <f t="shared" ref="K37:L37" si="14">+K26+K36</f>
        <v>15417.6</v>
      </c>
      <c r="L37" s="164">
        <f t="shared" si="14"/>
        <v>208137.60000000001</v>
      </c>
      <c r="M37" s="166"/>
      <c r="N37" s="164">
        <f t="shared" ref="N37:O37" si="15">+N26+N36</f>
        <v>199516</v>
      </c>
      <c r="O37" s="164">
        <f t="shared" si="15"/>
        <v>15961.28</v>
      </c>
      <c r="P37" s="167"/>
      <c r="Q37" s="167">
        <f>+Q26+Q36</f>
        <v>392236</v>
      </c>
      <c r="R37" s="167">
        <f>+R26+R36</f>
        <v>31378.880000000001</v>
      </c>
      <c r="S37" s="167">
        <f>+S26+S36</f>
        <v>423614.88</v>
      </c>
      <c r="U37" s="94"/>
      <c r="V37" s="94"/>
      <c r="W37" s="94"/>
      <c r="X37" s="94"/>
      <c r="Y37" s="94"/>
    </row>
    <row r="38" spans="1:25">
      <c r="A38" s="458" t="s">
        <v>215</v>
      </c>
      <c r="B38" s="458"/>
      <c r="C38" s="458"/>
      <c r="D38" s="458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V38" s="131"/>
    </row>
    <row r="39" spans="1:25" s="93" customFormat="1">
      <c r="A39" s="475"/>
      <c r="B39" s="476"/>
      <c r="C39" s="466">
        <v>2015</v>
      </c>
      <c r="D39" s="469">
        <v>1981</v>
      </c>
      <c r="E39" s="202"/>
      <c r="F39" s="128"/>
      <c r="G39" s="201">
        <v>71200</v>
      </c>
      <c r="H39" s="175" t="s">
        <v>212</v>
      </c>
      <c r="I39" s="132">
        <f>36675</f>
        <v>36675</v>
      </c>
      <c r="J39" s="176">
        <v>0.08</v>
      </c>
      <c r="K39" s="116">
        <f>+I39*J39</f>
        <v>2934</v>
      </c>
      <c r="L39" s="116">
        <f>+I39+K39</f>
        <v>39609</v>
      </c>
      <c r="M39" s="129"/>
      <c r="N39" s="151">
        <f t="shared" ref="N39" si="16">+(-I39)</f>
        <v>-36675</v>
      </c>
      <c r="O39" s="118">
        <f>+N39*0.08</f>
        <v>-2934</v>
      </c>
      <c r="P39" s="130"/>
      <c r="Q39" s="119">
        <f>+I39+N39</f>
        <v>0</v>
      </c>
      <c r="R39" s="119">
        <f>+K39+O39</f>
        <v>0</v>
      </c>
      <c r="S39" s="120">
        <f>+Q39+R39</f>
        <v>0</v>
      </c>
      <c r="U39" s="94"/>
      <c r="V39" s="94"/>
      <c r="W39" s="94"/>
      <c r="X39" s="94"/>
      <c r="Y39" s="94"/>
    </row>
    <row r="40" spans="1:25" s="93" customFormat="1">
      <c r="A40" s="477"/>
      <c r="B40" s="478"/>
      <c r="C40" s="467"/>
      <c r="D40" s="470"/>
      <c r="E40" s="202"/>
      <c r="F40" s="128"/>
      <c r="G40" s="159">
        <v>71300</v>
      </c>
      <c r="H40" s="126" t="s">
        <v>211</v>
      </c>
      <c r="I40" s="132"/>
      <c r="J40" s="115"/>
      <c r="K40" s="116"/>
      <c r="L40" s="116"/>
      <c r="M40" s="129"/>
      <c r="N40" s="130">
        <f>+'POA 2015'!O57</f>
        <v>20000</v>
      </c>
      <c r="O40" s="118">
        <f t="shared" ref="O40:O51" si="17">+N40*0.08</f>
        <v>1600</v>
      </c>
      <c r="P40" s="130"/>
      <c r="Q40" s="119">
        <f t="shared" ref="Q40:Q51" si="18">+I40+N40</f>
        <v>20000</v>
      </c>
      <c r="R40" s="119">
        <f t="shared" ref="R40:R51" si="19">+K40+O40</f>
        <v>1600</v>
      </c>
      <c r="S40" s="120">
        <f t="shared" ref="S40:S51" si="20">+Q40+R40</f>
        <v>21600</v>
      </c>
      <c r="U40" s="94"/>
      <c r="V40" s="94"/>
      <c r="W40" s="94"/>
      <c r="X40" s="94"/>
      <c r="Y40" s="94"/>
    </row>
    <row r="41" spans="1:25" s="93" customFormat="1">
      <c r="A41" s="477"/>
      <c r="B41" s="478"/>
      <c r="C41" s="467"/>
      <c r="D41" s="470"/>
      <c r="E41" s="202"/>
      <c r="F41" s="128"/>
      <c r="G41" s="113">
        <v>71400</v>
      </c>
      <c r="H41" s="150" t="s">
        <v>218</v>
      </c>
      <c r="I41" s="132"/>
      <c r="J41" s="115"/>
      <c r="K41" s="116"/>
      <c r="L41" s="116"/>
      <c r="M41" s="129"/>
      <c r="N41" s="130">
        <f>+'POA 2015'!O65</f>
        <v>78666</v>
      </c>
      <c r="O41" s="118">
        <f t="shared" si="17"/>
        <v>6293.28</v>
      </c>
      <c r="P41" s="130"/>
      <c r="Q41" s="119">
        <f t="shared" si="18"/>
        <v>78666</v>
      </c>
      <c r="R41" s="119">
        <f t="shared" si="19"/>
        <v>6293.28</v>
      </c>
      <c r="S41" s="120">
        <f t="shared" si="20"/>
        <v>84959.28</v>
      </c>
      <c r="U41" s="94"/>
      <c r="V41" s="94"/>
      <c r="W41" s="94"/>
      <c r="X41" s="94"/>
      <c r="Y41" s="94"/>
    </row>
    <row r="42" spans="1:25" s="93" customFormat="1">
      <c r="A42" s="477"/>
      <c r="B42" s="478"/>
      <c r="C42" s="467"/>
      <c r="D42" s="470"/>
      <c r="E42" s="202"/>
      <c r="F42" s="128"/>
      <c r="G42" s="159">
        <v>71600</v>
      </c>
      <c r="H42" s="126" t="s">
        <v>219</v>
      </c>
      <c r="I42" s="132">
        <f>8474</f>
        <v>8474</v>
      </c>
      <c r="J42" s="176">
        <v>0.08</v>
      </c>
      <c r="K42" s="116">
        <f>+I42*J42</f>
        <v>677.92</v>
      </c>
      <c r="L42" s="116">
        <f t="shared" ref="L42:L51" si="21">+I42+K42</f>
        <v>9151.92</v>
      </c>
      <c r="M42" s="129"/>
      <c r="N42" s="151">
        <f t="shared" ref="N42" si="22">+(-I42)</f>
        <v>-8474</v>
      </c>
      <c r="O42" s="118">
        <f t="shared" si="17"/>
        <v>-677.92</v>
      </c>
      <c r="P42" s="130"/>
      <c r="Q42" s="119">
        <f t="shared" si="18"/>
        <v>0</v>
      </c>
      <c r="R42" s="119">
        <f t="shared" si="19"/>
        <v>0</v>
      </c>
      <c r="S42" s="120">
        <f t="shared" si="20"/>
        <v>0</v>
      </c>
      <c r="U42" s="94"/>
      <c r="V42" s="94"/>
      <c r="W42" s="94"/>
      <c r="X42" s="94"/>
      <c r="Y42" s="94"/>
    </row>
    <row r="43" spans="1:25" s="93" customFormat="1" ht="24">
      <c r="A43" s="477"/>
      <c r="B43" s="478"/>
      <c r="C43" s="467"/>
      <c r="D43" s="470"/>
      <c r="E43" s="202"/>
      <c r="F43" s="128"/>
      <c r="G43" s="159">
        <v>72100</v>
      </c>
      <c r="H43" s="114" t="s">
        <v>205</v>
      </c>
      <c r="I43" s="132"/>
      <c r="J43" s="115"/>
      <c r="K43" s="116"/>
      <c r="L43" s="116"/>
      <c r="M43" s="129"/>
      <c r="N43" s="130">
        <f>+'POA 2015'!O69</f>
        <v>19527</v>
      </c>
      <c r="O43" s="118">
        <f t="shared" si="17"/>
        <v>1562.16</v>
      </c>
      <c r="P43" s="130"/>
      <c r="Q43" s="119">
        <f t="shared" si="18"/>
        <v>19527</v>
      </c>
      <c r="R43" s="119">
        <f t="shared" si="19"/>
        <v>1562.16</v>
      </c>
      <c r="S43" s="120">
        <f t="shared" si="20"/>
        <v>21089.16</v>
      </c>
      <c r="U43" s="94"/>
      <c r="V43" s="94"/>
      <c r="W43" s="94"/>
      <c r="X43" s="94"/>
      <c r="Y43" s="94"/>
    </row>
    <row r="44" spans="1:25" s="93" customFormat="1">
      <c r="A44" s="477"/>
      <c r="B44" s="478"/>
      <c r="C44" s="467"/>
      <c r="D44" s="470"/>
      <c r="E44" s="225"/>
      <c r="F44" s="128"/>
      <c r="G44" s="113">
        <v>72200</v>
      </c>
      <c r="H44" s="114" t="s">
        <v>220</v>
      </c>
      <c r="I44" s="132"/>
      <c r="J44" s="176"/>
      <c r="K44" s="116"/>
      <c r="L44" s="116"/>
      <c r="M44" s="129"/>
      <c r="N44" s="130">
        <f>+(-I44)</f>
        <v>0</v>
      </c>
      <c r="O44" s="118">
        <f t="shared" si="17"/>
        <v>0</v>
      </c>
      <c r="P44" s="130"/>
      <c r="Q44" s="119">
        <f t="shared" ref="Q44" si="23">+I44+N44</f>
        <v>0</v>
      </c>
      <c r="R44" s="119">
        <f t="shared" ref="R44" si="24">+K44+O44</f>
        <v>0</v>
      </c>
      <c r="S44" s="120">
        <f t="shared" ref="S44" si="25">+Q44+R44</f>
        <v>0</v>
      </c>
      <c r="U44" s="94"/>
      <c r="V44" s="94"/>
      <c r="W44" s="94"/>
      <c r="X44" s="94"/>
      <c r="Y44" s="94"/>
    </row>
    <row r="45" spans="1:25" s="93" customFormat="1" ht="24">
      <c r="A45" s="477"/>
      <c r="B45" s="478"/>
      <c r="C45" s="467"/>
      <c r="D45" s="470"/>
      <c r="E45" s="202"/>
      <c r="F45" s="128"/>
      <c r="G45" s="113">
        <v>72400</v>
      </c>
      <c r="H45" s="121" t="s">
        <v>206</v>
      </c>
      <c r="I45" s="132"/>
      <c r="J45" s="115"/>
      <c r="K45" s="116"/>
      <c r="L45" s="116"/>
      <c r="M45" s="129"/>
      <c r="N45" s="130">
        <f>+'POA 2015'!O72</f>
        <v>1000</v>
      </c>
      <c r="O45" s="118">
        <f t="shared" si="17"/>
        <v>80</v>
      </c>
      <c r="P45" s="130"/>
      <c r="Q45" s="119">
        <f t="shared" si="18"/>
        <v>1000</v>
      </c>
      <c r="R45" s="119">
        <f t="shared" si="19"/>
        <v>80</v>
      </c>
      <c r="S45" s="120">
        <f t="shared" si="20"/>
        <v>1080</v>
      </c>
      <c r="U45" s="94"/>
      <c r="V45" s="94"/>
      <c r="W45" s="94"/>
      <c r="X45" s="94"/>
      <c r="Y45" s="94"/>
    </row>
    <row r="46" spans="1:25" s="93" customFormat="1" ht="24">
      <c r="A46" s="477"/>
      <c r="B46" s="478"/>
      <c r="C46" s="467"/>
      <c r="D46" s="470"/>
      <c r="E46" s="202"/>
      <c r="F46" s="128"/>
      <c r="G46" s="113">
        <v>72800</v>
      </c>
      <c r="H46" s="121" t="s">
        <v>207</v>
      </c>
      <c r="I46" s="132"/>
      <c r="J46" s="115"/>
      <c r="K46" s="116"/>
      <c r="L46" s="116"/>
      <c r="M46" s="129"/>
      <c r="N46" s="130">
        <f>+'POA 2015'!O62</f>
        <v>49000</v>
      </c>
      <c r="O46" s="118">
        <f t="shared" si="17"/>
        <v>3920</v>
      </c>
      <c r="P46" s="130"/>
      <c r="Q46" s="119">
        <f t="shared" si="18"/>
        <v>49000</v>
      </c>
      <c r="R46" s="119">
        <f t="shared" si="19"/>
        <v>3920</v>
      </c>
      <c r="S46" s="120">
        <f t="shared" si="20"/>
        <v>52920</v>
      </c>
      <c r="U46" s="94"/>
      <c r="V46" s="94"/>
      <c r="W46" s="94"/>
      <c r="X46" s="94"/>
      <c r="Y46" s="94"/>
    </row>
    <row r="47" spans="1:25" s="93" customFormat="1">
      <c r="A47" s="477"/>
      <c r="B47" s="478"/>
      <c r="C47" s="467"/>
      <c r="D47" s="470"/>
      <c r="E47" s="202"/>
      <c r="F47" s="128"/>
      <c r="G47" s="113">
        <v>72600</v>
      </c>
      <c r="H47" s="121" t="s">
        <v>222</v>
      </c>
      <c r="I47" s="132">
        <v>94000</v>
      </c>
      <c r="J47" s="176">
        <v>0.08</v>
      </c>
      <c r="K47" s="116">
        <f t="shared" ref="K47:K48" si="26">+I47*J47</f>
        <v>7520</v>
      </c>
      <c r="L47" s="116">
        <f t="shared" si="21"/>
        <v>101520</v>
      </c>
      <c r="M47" s="129"/>
      <c r="N47" s="151">
        <f t="shared" ref="N47" si="27">+(-I47)</f>
        <v>-94000</v>
      </c>
      <c r="O47" s="118">
        <f t="shared" si="17"/>
        <v>-7520</v>
      </c>
      <c r="P47" s="130"/>
      <c r="Q47" s="119">
        <f t="shared" si="18"/>
        <v>0</v>
      </c>
      <c r="R47" s="119">
        <f t="shared" si="19"/>
        <v>0</v>
      </c>
      <c r="S47" s="120">
        <f t="shared" si="20"/>
        <v>0</v>
      </c>
      <c r="U47" s="94"/>
      <c r="V47" s="94"/>
      <c r="W47" s="94"/>
      <c r="X47" s="94"/>
      <c r="Y47" s="94"/>
    </row>
    <row r="48" spans="1:25" s="93" customFormat="1">
      <c r="A48" s="477"/>
      <c r="B48" s="478"/>
      <c r="C48" s="467"/>
      <c r="D48" s="470"/>
      <c r="E48" s="202"/>
      <c r="F48" s="128"/>
      <c r="G48" s="159">
        <v>73100</v>
      </c>
      <c r="H48" s="126" t="s">
        <v>208</v>
      </c>
      <c r="I48" s="132">
        <f>13500</f>
        <v>13500</v>
      </c>
      <c r="J48" s="176">
        <v>0.08</v>
      </c>
      <c r="K48" s="116">
        <f t="shared" si="26"/>
        <v>1080</v>
      </c>
      <c r="L48" s="116">
        <f t="shared" si="21"/>
        <v>14580</v>
      </c>
      <c r="M48" s="129"/>
      <c r="N48" s="151">
        <f>+(-I48)+'POA 2015'!O70</f>
        <v>-11980</v>
      </c>
      <c r="O48" s="118">
        <f t="shared" si="17"/>
        <v>-958.4</v>
      </c>
      <c r="P48" s="130"/>
      <c r="Q48" s="119">
        <f t="shared" si="18"/>
        <v>1520</v>
      </c>
      <c r="R48" s="119">
        <f t="shared" si="19"/>
        <v>121.60000000000002</v>
      </c>
      <c r="S48" s="120">
        <f t="shared" si="20"/>
        <v>1641.6</v>
      </c>
      <c r="U48" s="94"/>
      <c r="V48" s="94"/>
      <c r="W48" s="94"/>
      <c r="X48" s="94"/>
      <c r="Y48" s="94"/>
    </row>
    <row r="49" spans="1:25" s="93" customFormat="1">
      <c r="A49" s="477"/>
      <c r="B49" s="478"/>
      <c r="C49" s="467"/>
      <c r="D49" s="470"/>
      <c r="E49" s="202"/>
      <c r="F49" s="128"/>
      <c r="G49" s="113">
        <v>74200</v>
      </c>
      <c r="H49" s="121" t="s">
        <v>223</v>
      </c>
      <c r="I49" s="132"/>
      <c r="J49" s="115"/>
      <c r="K49" s="116"/>
      <c r="L49" s="116"/>
      <c r="M49" s="129"/>
      <c r="N49" s="130"/>
      <c r="O49" s="118">
        <f t="shared" si="17"/>
        <v>0</v>
      </c>
      <c r="P49" s="130"/>
      <c r="Q49" s="119">
        <f t="shared" si="18"/>
        <v>0</v>
      </c>
      <c r="R49" s="119">
        <f t="shared" si="19"/>
        <v>0</v>
      </c>
      <c r="S49" s="120">
        <f t="shared" si="20"/>
        <v>0</v>
      </c>
      <c r="U49" s="94"/>
      <c r="V49" s="94"/>
      <c r="W49" s="94"/>
      <c r="X49" s="94"/>
      <c r="Y49" s="94"/>
    </row>
    <row r="50" spans="1:25" s="93" customFormat="1">
      <c r="A50" s="477"/>
      <c r="B50" s="478"/>
      <c r="C50" s="467"/>
      <c r="D50" s="470"/>
      <c r="E50" s="202"/>
      <c r="F50" s="128"/>
      <c r="G50" s="113">
        <v>74500</v>
      </c>
      <c r="H50" s="121" t="s">
        <v>209</v>
      </c>
      <c r="I50" s="132"/>
      <c r="J50" s="115"/>
      <c r="K50" s="116"/>
      <c r="L50" s="116"/>
      <c r="M50" s="129"/>
      <c r="N50" s="130">
        <f>+'POA 2015'!O74</f>
        <v>2980.11</v>
      </c>
      <c r="O50" s="118">
        <f t="shared" si="17"/>
        <v>238.40880000000001</v>
      </c>
      <c r="P50" s="130"/>
      <c r="Q50" s="119">
        <f t="shared" si="18"/>
        <v>2980.11</v>
      </c>
      <c r="R50" s="119">
        <f t="shared" si="19"/>
        <v>238.40880000000001</v>
      </c>
      <c r="S50" s="120">
        <f t="shared" si="20"/>
        <v>3218.5188000000003</v>
      </c>
      <c r="U50" s="94"/>
      <c r="V50" s="94"/>
      <c r="W50" s="94"/>
      <c r="X50" s="94"/>
      <c r="Y50" s="94"/>
    </row>
    <row r="51" spans="1:25" s="93" customFormat="1">
      <c r="A51" s="477"/>
      <c r="B51" s="478"/>
      <c r="C51" s="467"/>
      <c r="D51" s="470"/>
      <c r="E51" s="202"/>
      <c r="F51" s="128"/>
      <c r="G51" s="113">
        <v>75700</v>
      </c>
      <c r="H51" s="121" t="s">
        <v>224</v>
      </c>
      <c r="I51" s="132">
        <f>32243</f>
        <v>32243</v>
      </c>
      <c r="J51" s="176">
        <v>0.08</v>
      </c>
      <c r="K51" s="116">
        <f t="shared" ref="K51" si="28">+I51*J51</f>
        <v>2579.44</v>
      </c>
      <c r="L51" s="116">
        <f t="shared" si="21"/>
        <v>34822.44</v>
      </c>
      <c r="M51" s="129"/>
      <c r="N51" s="151">
        <f>+(-I51)+'POA 2015'!O63</f>
        <v>-22926.9</v>
      </c>
      <c r="O51" s="118">
        <f t="shared" si="17"/>
        <v>-1834.152</v>
      </c>
      <c r="P51" s="130"/>
      <c r="Q51" s="119">
        <f t="shared" si="18"/>
        <v>9316.0999999999985</v>
      </c>
      <c r="R51" s="119">
        <f t="shared" si="19"/>
        <v>745.28800000000001</v>
      </c>
      <c r="S51" s="120">
        <f t="shared" si="20"/>
        <v>10061.387999999999</v>
      </c>
      <c r="U51" s="94"/>
      <c r="V51" s="94"/>
      <c r="W51" s="94"/>
      <c r="X51" s="94"/>
      <c r="Y51" s="94"/>
    </row>
    <row r="52" spans="1:25" s="93" customFormat="1">
      <c r="A52" s="477"/>
      <c r="B52" s="478"/>
      <c r="C52" s="468"/>
      <c r="D52" s="471"/>
      <c r="E52" s="202"/>
      <c r="F52" s="200"/>
      <c r="G52" s="113">
        <v>75100</v>
      </c>
      <c r="H52" s="121" t="s">
        <v>210</v>
      </c>
      <c r="I52" s="132"/>
      <c r="J52" s="115"/>
      <c r="K52" s="116">
        <f>+SUM(K39:K51)</f>
        <v>14791.36</v>
      </c>
      <c r="L52" s="116"/>
      <c r="M52" s="129"/>
      <c r="N52" s="130"/>
      <c r="O52" s="116">
        <f>SUM(O39:O51)</f>
        <v>-230.62319999999977</v>
      </c>
      <c r="P52" s="130"/>
      <c r="Q52" s="130"/>
      <c r="R52" s="125">
        <f>+SUM(R39:R51)</f>
        <v>14560.736800000001</v>
      </c>
      <c r="S52" s="132"/>
      <c r="U52" s="94"/>
      <c r="V52" s="94"/>
      <c r="W52" s="94"/>
      <c r="X52" s="94"/>
      <c r="Y52" s="94"/>
    </row>
    <row r="53" spans="1:25" s="93" customFormat="1">
      <c r="A53" s="479"/>
      <c r="B53" s="480"/>
      <c r="C53" s="455" t="s">
        <v>229</v>
      </c>
      <c r="D53" s="456"/>
      <c r="E53" s="456"/>
      <c r="F53" s="456"/>
      <c r="G53" s="456"/>
      <c r="H53" s="457"/>
      <c r="I53" s="160">
        <f>SUM(I39:I52)</f>
        <v>184892</v>
      </c>
      <c r="J53" s="161"/>
      <c r="K53" s="163">
        <f>+SUM(K39:K51)</f>
        <v>14791.36</v>
      </c>
      <c r="L53" s="163">
        <f>SUM(L39:L51)</f>
        <v>199683.36</v>
      </c>
      <c r="M53" s="162"/>
      <c r="N53" s="163">
        <f>+SUM(N39:N51)</f>
        <v>-2882.7900000000009</v>
      </c>
      <c r="O53" s="163">
        <f>+SUM(O39:O51)</f>
        <v>-230.62319999999977</v>
      </c>
      <c r="P53" s="163"/>
      <c r="Q53" s="171">
        <f>+SUM(Q39:Q51)</f>
        <v>182009.21</v>
      </c>
      <c r="R53" s="168">
        <f>+K53+O53</f>
        <v>14560.736800000001</v>
      </c>
      <c r="S53" s="168">
        <f>+SUM(S39:S52)</f>
        <v>196569.94680000001</v>
      </c>
      <c r="U53" s="94"/>
      <c r="V53" s="94"/>
      <c r="W53" s="94"/>
      <c r="X53" s="94"/>
      <c r="Y53" s="94"/>
    </row>
    <row r="54" spans="1:25">
      <c r="A54" s="458" t="s">
        <v>216</v>
      </c>
      <c r="B54" s="458"/>
      <c r="C54" s="458"/>
      <c r="D54" s="458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</row>
    <row r="55" spans="1:25">
      <c r="A55" s="460"/>
      <c r="B55" s="461"/>
      <c r="C55" s="482">
        <v>2015</v>
      </c>
      <c r="D55" s="485">
        <v>1981</v>
      </c>
      <c r="E55" s="202"/>
      <c r="F55" s="128"/>
      <c r="G55" s="201">
        <v>71200</v>
      </c>
      <c r="H55" s="175" t="s">
        <v>212</v>
      </c>
      <c r="I55" s="132">
        <f>36675</f>
        <v>36675</v>
      </c>
      <c r="J55" s="176">
        <v>0.08</v>
      </c>
      <c r="K55" s="116">
        <f>+I55*J55</f>
        <v>2934</v>
      </c>
      <c r="L55" s="116">
        <f>+I55+K55</f>
        <v>39609</v>
      </c>
      <c r="M55" s="202"/>
      <c r="N55" s="118">
        <f>+(-I55)</f>
        <v>-36675</v>
      </c>
      <c r="O55" s="118">
        <f>+N55*0.08</f>
        <v>-2934</v>
      </c>
      <c r="P55" s="202"/>
      <c r="Q55" s="119">
        <f t="shared" ref="Q55:Q62" si="29">+I55+N55</f>
        <v>0</v>
      </c>
      <c r="R55" s="119">
        <f t="shared" ref="R55:R62" si="30">+K55+O55</f>
        <v>0</v>
      </c>
      <c r="S55" s="120">
        <f t="shared" ref="S55:S62" si="31">+Q55+R55</f>
        <v>0</v>
      </c>
    </row>
    <row r="56" spans="1:25">
      <c r="A56" s="462"/>
      <c r="B56" s="463"/>
      <c r="C56" s="483"/>
      <c r="D56" s="486"/>
      <c r="E56" s="202"/>
      <c r="F56" s="128"/>
      <c r="G56" s="159">
        <v>71300</v>
      </c>
      <c r="H56" s="126" t="s">
        <v>211</v>
      </c>
      <c r="I56" s="132"/>
      <c r="J56" s="115"/>
      <c r="K56" s="116"/>
      <c r="L56" s="116"/>
      <c r="M56" s="138"/>
      <c r="N56" s="226"/>
      <c r="O56" s="118">
        <f t="shared" ref="O56:O62" si="32">+N56*0.08</f>
        <v>0</v>
      </c>
      <c r="P56" s="138"/>
      <c r="Q56" s="119">
        <f t="shared" si="29"/>
        <v>0</v>
      </c>
      <c r="R56" s="119">
        <f t="shared" si="30"/>
        <v>0</v>
      </c>
      <c r="S56" s="120">
        <f t="shared" si="31"/>
        <v>0</v>
      </c>
    </row>
    <row r="57" spans="1:25">
      <c r="A57" s="462"/>
      <c r="B57" s="463"/>
      <c r="C57" s="483"/>
      <c r="D57" s="486"/>
      <c r="E57" s="202"/>
      <c r="F57" s="128"/>
      <c r="G57" s="159">
        <v>71600</v>
      </c>
      <c r="H57" s="126" t="s">
        <v>219</v>
      </c>
      <c r="I57" s="132">
        <f>8474</f>
        <v>8474</v>
      </c>
      <c r="J57" s="176">
        <v>0.08</v>
      </c>
      <c r="K57" s="116">
        <f>+I57*J57</f>
        <v>677.92</v>
      </c>
      <c r="L57" s="116">
        <f t="shared" ref="L57" si="33">+I57+K57</f>
        <v>9151.92</v>
      </c>
      <c r="M57" s="138"/>
      <c r="N57" s="118">
        <f>+(-I57)+'POA 2015'!O86</f>
        <v>1526</v>
      </c>
      <c r="O57" s="118">
        <f>+N57*0.08</f>
        <v>122.08</v>
      </c>
      <c r="P57" s="138"/>
      <c r="Q57" s="119">
        <f t="shared" si="29"/>
        <v>10000</v>
      </c>
      <c r="R57" s="119">
        <f>+K57+O57</f>
        <v>800</v>
      </c>
      <c r="S57" s="120">
        <f t="shared" si="31"/>
        <v>10800</v>
      </c>
    </row>
    <row r="58" spans="1:25">
      <c r="A58" s="462"/>
      <c r="B58" s="463"/>
      <c r="C58" s="483"/>
      <c r="D58" s="486"/>
      <c r="E58" s="225"/>
      <c r="F58" s="128"/>
      <c r="G58" s="113">
        <v>72200</v>
      </c>
      <c r="H58" s="114" t="s">
        <v>220</v>
      </c>
      <c r="I58" s="132"/>
      <c r="J58" s="176"/>
      <c r="K58" s="116"/>
      <c r="L58" s="116"/>
      <c r="M58" s="138"/>
      <c r="N58" s="118">
        <f>+(-I58)</f>
        <v>0</v>
      </c>
      <c r="O58" s="118">
        <f>+N58*0.08</f>
        <v>0</v>
      </c>
      <c r="P58" s="138"/>
      <c r="Q58" s="119"/>
      <c r="R58" s="119"/>
      <c r="S58" s="120"/>
    </row>
    <row r="59" spans="1:25">
      <c r="A59" s="462"/>
      <c r="B59" s="463"/>
      <c r="C59" s="483"/>
      <c r="D59" s="486"/>
      <c r="E59" s="202"/>
      <c r="F59" s="128"/>
      <c r="G59" s="113">
        <v>72600</v>
      </c>
      <c r="H59" s="121" t="s">
        <v>222</v>
      </c>
      <c r="I59" s="132"/>
      <c r="J59" s="176"/>
      <c r="K59" s="116"/>
      <c r="L59" s="116"/>
      <c r="M59" s="138"/>
      <c r="N59" s="226">
        <f>+'POA 2015'!O90</f>
        <v>236000</v>
      </c>
      <c r="O59" s="118">
        <f t="shared" si="32"/>
        <v>18880</v>
      </c>
      <c r="P59" s="138"/>
      <c r="Q59" s="119">
        <f t="shared" si="29"/>
        <v>236000</v>
      </c>
      <c r="R59" s="119">
        <f>+K59+O59</f>
        <v>18880</v>
      </c>
      <c r="S59" s="120">
        <f t="shared" si="31"/>
        <v>254880</v>
      </c>
    </row>
    <row r="60" spans="1:25">
      <c r="A60" s="462"/>
      <c r="B60" s="463"/>
      <c r="C60" s="483"/>
      <c r="D60" s="486"/>
      <c r="E60" s="202"/>
      <c r="F60" s="128"/>
      <c r="G60" s="159">
        <v>73100</v>
      </c>
      <c r="H60" s="126" t="s">
        <v>208</v>
      </c>
      <c r="I60" s="132">
        <f>13500</f>
        <v>13500</v>
      </c>
      <c r="J60" s="176">
        <v>0.08</v>
      </c>
      <c r="K60" s="116">
        <f t="shared" ref="K60" si="34">+I60*J60</f>
        <v>1080</v>
      </c>
      <c r="L60" s="116">
        <f t="shared" ref="L60" si="35">+I60+K60</f>
        <v>14580</v>
      </c>
      <c r="M60" s="138"/>
      <c r="N60" s="118">
        <f t="shared" ref="N60:N62" si="36">+(-I60)</f>
        <v>-13500</v>
      </c>
      <c r="O60" s="118">
        <f t="shared" si="32"/>
        <v>-1080</v>
      </c>
      <c r="P60" s="138"/>
      <c r="Q60" s="119">
        <f t="shared" si="29"/>
        <v>0</v>
      </c>
      <c r="R60" s="119">
        <f t="shared" si="30"/>
        <v>0</v>
      </c>
      <c r="S60" s="120">
        <f t="shared" si="31"/>
        <v>0</v>
      </c>
    </row>
    <row r="61" spans="1:25">
      <c r="A61" s="462"/>
      <c r="B61" s="463"/>
      <c r="C61" s="483"/>
      <c r="D61" s="486"/>
      <c r="E61" s="202"/>
      <c r="F61" s="128"/>
      <c r="G61" s="113">
        <v>74200</v>
      </c>
      <c r="H61" s="121" t="s">
        <v>223</v>
      </c>
      <c r="I61" s="132"/>
      <c r="J61" s="115"/>
      <c r="K61" s="116"/>
      <c r="L61" s="116"/>
      <c r="M61" s="138"/>
      <c r="N61" s="226"/>
      <c r="O61" s="118">
        <f t="shared" si="32"/>
        <v>0</v>
      </c>
      <c r="P61" s="138"/>
      <c r="Q61" s="119">
        <f t="shared" si="29"/>
        <v>0</v>
      </c>
      <c r="R61" s="119">
        <f t="shared" si="30"/>
        <v>0</v>
      </c>
      <c r="S61" s="120">
        <f t="shared" si="31"/>
        <v>0</v>
      </c>
    </row>
    <row r="62" spans="1:25" s="93" customFormat="1">
      <c r="A62" s="462"/>
      <c r="B62" s="463"/>
      <c r="C62" s="483"/>
      <c r="D62" s="486"/>
      <c r="E62" s="202"/>
      <c r="F62" s="128"/>
      <c r="G62" s="113">
        <v>75700</v>
      </c>
      <c r="H62" s="121" t="s">
        <v>224</v>
      </c>
      <c r="I62" s="132">
        <f>32243</f>
        <v>32243</v>
      </c>
      <c r="J62" s="176">
        <v>0.08</v>
      </c>
      <c r="K62" s="116">
        <f t="shared" ref="K62" si="37">+I62*J62</f>
        <v>2579.44</v>
      </c>
      <c r="L62" s="116">
        <f t="shared" ref="L62" si="38">+I62+K62</f>
        <v>34822.44</v>
      </c>
      <c r="M62" s="133"/>
      <c r="N62" s="118">
        <f t="shared" si="36"/>
        <v>-32243</v>
      </c>
      <c r="O62" s="118">
        <f t="shared" si="32"/>
        <v>-2579.44</v>
      </c>
      <c r="P62" s="135"/>
      <c r="Q62" s="119">
        <f t="shared" si="29"/>
        <v>0</v>
      </c>
      <c r="R62" s="119">
        <f t="shared" si="30"/>
        <v>0</v>
      </c>
      <c r="S62" s="120">
        <f t="shared" si="31"/>
        <v>0</v>
      </c>
      <c r="U62" s="94"/>
      <c r="V62" s="94"/>
      <c r="W62" s="94"/>
      <c r="X62" s="94"/>
      <c r="Y62" s="94"/>
    </row>
    <row r="63" spans="1:25" s="93" customFormat="1">
      <c r="A63" s="462"/>
      <c r="B63" s="463"/>
      <c r="C63" s="484"/>
      <c r="D63" s="487"/>
      <c r="E63" s="202"/>
      <c r="F63" s="200"/>
      <c r="G63" s="113">
        <v>75100</v>
      </c>
      <c r="H63" s="121" t="s">
        <v>210</v>
      </c>
      <c r="I63" s="94"/>
      <c r="J63" s="136"/>
      <c r="K63" s="137">
        <f>SUM(K55:K62)</f>
        <v>7271.3600000000006</v>
      </c>
      <c r="L63" s="116"/>
      <c r="M63" s="133"/>
      <c r="N63" s="135"/>
      <c r="O63" s="137">
        <f>+SUM(O55:O62)</f>
        <v>12408.64</v>
      </c>
      <c r="P63" s="134"/>
      <c r="R63" s="134">
        <f>+K63+O63</f>
        <v>19680</v>
      </c>
      <c r="S63" s="135"/>
      <c r="U63" s="94"/>
      <c r="V63" s="94"/>
      <c r="W63" s="94"/>
      <c r="X63" s="94"/>
      <c r="Y63" s="94"/>
    </row>
    <row r="64" spans="1:25" s="93" customFormat="1">
      <c r="A64" s="464"/>
      <c r="B64" s="465"/>
      <c r="C64" s="455" t="s">
        <v>228</v>
      </c>
      <c r="D64" s="456"/>
      <c r="E64" s="456"/>
      <c r="F64" s="456"/>
      <c r="G64" s="456"/>
      <c r="H64" s="457"/>
      <c r="I64" s="177">
        <f>SUM(I55:I62)</f>
        <v>90892</v>
      </c>
      <c r="J64" s="178"/>
      <c r="K64" s="179">
        <f>+SUM(K55:K62)</f>
        <v>7271.3600000000006</v>
      </c>
      <c r="L64" s="179">
        <f>SUM(L55:L62)</f>
        <v>98163.36</v>
      </c>
      <c r="M64" s="180"/>
      <c r="N64" s="177">
        <f>SUM(N55:N62)</f>
        <v>155108</v>
      </c>
      <c r="O64" s="177">
        <f>SUM(O55:O62)</f>
        <v>12408.64</v>
      </c>
      <c r="P64" s="179"/>
      <c r="Q64" s="179">
        <f>+I64+N64</f>
        <v>246000</v>
      </c>
      <c r="R64" s="181">
        <f>+K64+O64</f>
        <v>19680</v>
      </c>
      <c r="S64" s="181">
        <f>SUM(S55:S62)</f>
        <v>265680</v>
      </c>
      <c r="U64" s="94"/>
      <c r="V64" s="94"/>
      <c r="W64" s="94"/>
      <c r="X64" s="94"/>
      <c r="Y64" s="94"/>
    </row>
    <row r="65" spans="1:25" s="93" customFormat="1" ht="12.75" thickBot="1">
      <c r="A65" s="488" t="s">
        <v>226</v>
      </c>
      <c r="B65" s="489"/>
      <c r="C65" s="489"/>
      <c r="D65" s="489"/>
      <c r="E65" s="489"/>
      <c r="F65" s="489"/>
      <c r="G65" s="489"/>
      <c r="H65" s="490"/>
      <c r="I65" s="164">
        <f>+I53+I64</f>
        <v>275784</v>
      </c>
      <c r="J65" s="165"/>
      <c r="K65" s="164">
        <f t="shared" ref="K65:L65" si="39">+K53+K64</f>
        <v>22062.720000000001</v>
      </c>
      <c r="L65" s="164">
        <f t="shared" si="39"/>
        <v>297846.71999999997</v>
      </c>
      <c r="M65" s="166"/>
      <c r="N65" s="164">
        <f t="shared" ref="N65:O65" si="40">+N53+N64</f>
        <v>152225.21</v>
      </c>
      <c r="O65" s="164">
        <f t="shared" si="40"/>
        <v>12178.016799999999</v>
      </c>
      <c r="P65" s="167"/>
      <c r="Q65" s="164">
        <f t="shared" ref="Q65" si="41">+Q53+Q64</f>
        <v>428009.20999999996</v>
      </c>
      <c r="R65" s="164">
        <f>+R53+R64</f>
        <v>34240.736799999999</v>
      </c>
      <c r="S65" s="164">
        <f>+S53+S64</f>
        <v>462249.94680000003</v>
      </c>
      <c r="U65" s="94"/>
      <c r="V65" s="94"/>
      <c r="W65" s="94"/>
      <c r="X65" s="94"/>
      <c r="Y65" s="94"/>
    </row>
    <row r="66" spans="1:25" s="93" customFormat="1" ht="15.75" thickBot="1">
      <c r="A66" s="491" t="s">
        <v>227</v>
      </c>
      <c r="B66" s="492"/>
      <c r="C66" s="492"/>
      <c r="D66" s="492"/>
      <c r="E66" s="492"/>
      <c r="F66" s="492"/>
      <c r="G66" s="492"/>
      <c r="H66" s="493"/>
      <c r="I66" s="140">
        <f>+I26+I36+I53+I64</f>
        <v>468504</v>
      </c>
      <c r="J66" s="141"/>
      <c r="K66" s="140">
        <f t="shared" ref="K66:S66" si="42">+K26+K36+K53+K64</f>
        <v>37480.32</v>
      </c>
      <c r="L66" s="140">
        <f t="shared" si="42"/>
        <v>505984.31999999995</v>
      </c>
      <c r="M66" s="139"/>
      <c r="N66" s="140">
        <f t="shared" si="42"/>
        <v>351741.20999999996</v>
      </c>
      <c r="O66" s="140">
        <f t="shared" si="42"/>
        <v>28139.2968</v>
      </c>
      <c r="P66" s="140"/>
      <c r="Q66" s="140">
        <f t="shared" si="42"/>
        <v>820245.21</v>
      </c>
      <c r="R66" s="140">
        <f t="shared" si="42"/>
        <v>65619.616800000003</v>
      </c>
      <c r="S66" s="140">
        <f t="shared" si="42"/>
        <v>885864.82680000004</v>
      </c>
      <c r="U66" s="94"/>
      <c r="V66" s="94"/>
      <c r="W66" s="94"/>
      <c r="X66" s="94"/>
      <c r="Y66" s="94"/>
    </row>
    <row r="67" spans="1:25" s="93" customFormat="1">
      <c r="A67" s="481"/>
      <c r="B67" s="481"/>
      <c r="C67" s="203"/>
      <c r="D67" s="94"/>
      <c r="E67" s="94"/>
      <c r="F67" s="94"/>
      <c r="G67" s="94"/>
      <c r="H67" s="142"/>
      <c r="I67" s="94"/>
      <c r="J67" s="94"/>
      <c r="K67" s="94"/>
      <c r="L67" s="94"/>
      <c r="M67" s="94"/>
      <c r="N67" s="143"/>
      <c r="O67" s="143"/>
      <c r="P67" s="144"/>
      <c r="Q67" s="143"/>
      <c r="R67" s="143"/>
      <c r="S67" s="143"/>
      <c r="U67" s="94"/>
      <c r="V67" s="94"/>
      <c r="W67" s="94"/>
      <c r="X67" s="94"/>
      <c r="Y67" s="94"/>
    </row>
    <row r="68" spans="1:25" s="93" customFormat="1" ht="15">
      <c r="A68" s="481"/>
      <c r="B68" s="481"/>
      <c r="C68" s="203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143"/>
      <c r="O68" s="143"/>
      <c r="P68" s="144"/>
      <c r="Q68" s="143"/>
      <c r="R68" s="143"/>
      <c r="S68" s="145"/>
      <c r="U68" s="94"/>
      <c r="V68" s="94"/>
      <c r="W68" s="94"/>
      <c r="X68" s="94"/>
      <c r="Y68" s="94"/>
    </row>
    <row r="69" spans="1:25" s="93" customFormat="1">
      <c r="A69" s="481"/>
      <c r="B69" s="481"/>
      <c r="C69" s="20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143"/>
      <c r="O69" s="143"/>
      <c r="P69" s="144"/>
      <c r="Q69" s="143"/>
      <c r="R69" s="143"/>
      <c r="S69" s="143"/>
      <c r="U69" s="94"/>
      <c r="V69" s="94"/>
      <c r="W69" s="94"/>
      <c r="X69" s="94"/>
      <c r="Y69" s="94"/>
    </row>
    <row r="70" spans="1:25" s="93" customFormat="1">
      <c r="A70" s="481"/>
      <c r="B70" s="481"/>
      <c r="C70" s="203"/>
      <c r="D70" s="94"/>
      <c r="E70" s="94"/>
      <c r="F70" s="94"/>
      <c r="G70" s="94"/>
      <c r="H70" s="94"/>
      <c r="I70" s="146"/>
      <c r="J70" s="146"/>
      <c r="K70" s="146"/>
      <c r="L70" s="146"/>
      <c r="M70" s="94"/>
      <c r="N70" s="143"/>
      <c r="O70" s="143"/>
      <c r="P70" s="144"/>
      <c r="Q70" s="143"/>
      <c r="R70" s="143"/>
      <c r="S70" s="143"/>
      <c r="U70" s="94"/>
      <c r="V70" s="94"/>
      <c r="W70" s="94"/>
      <c r="X70" s="94"/>
      <c r="Y70" s="94"/>
    </row>
    <row r="71" spans="1:25" s="93" customFormat="1">
      <c r="A71" s="481"/>
      <c r="B71" s="481"/>
      <c r="C71" s="203"/>
      <c r="D71" s="94"/>
      <c r="E71" s="94"/>
      <c r="F71" s="94"/>
      <c r="G71" s="94"/>
      <c r="H71" s="94"/>
      <c r="I71" s="147"/>
      <c r="J71" s="147"/>
      <c r="K71" s="147"/>
      <c r="L71" s="146"/>
      <c r="M71" s="94"/>
      <c r="N71" s="143"/>
      <c r="O71" s="143"/>
      <c r="P71" s="144"/>
      <c r="Q71" s="143"/>
      <c r="R71" s="143"/>
      <c r="S71" s="143"/>
      <c r="U71" s="94"/>
      <c r="V71" s="94"/>
      <c r="W71" s="94"/>
      <c r="X71" s="94"/>
      <c r="Y71" s="94"/>
    </row>
    <row r="72" spans="1:25" s="93" customFormat="1">
      <c r="A72" s="481"/>
      <c r="B72" s="481"/>
      <c r="C72" s="203"/>
      <c r="D72" s="94"/>
      <c r="E72" s="94"/>
      <c r="F72" s="94"/>
      <c r="G72" s="94"/>
      <c r="H72" s="94"/>
      <c r="I72" s="147"/>
      <c r="J72" s="147"/>
      <c r="K72" s="147"/>
      <c r="L72" s="146"/>
      <c r="M72" s="94"/>
      <c r="N72" s="143"/>
      <c r="O72" s="143"/>
      <c r="P72" s="144"/>
      <c r="Q72" s="143"/>
      <c r="R72" s="143"/>
      <c r="S72" s="143"/>
      <c r="U72" s="94"/>
      <c r="V72" s="94"/>
      <c r="W72" s="94"/>
      <c r="X72" s="94"/>
      <c r="Y72" s="94"/>
    </row>
    <row r="73" spans="1:25" s="93" customFormat="1">
      <c r="A73" s="481"/>
      <c r="B73" s="481"/>
      <c r="C73" s="203"/>
      <c r="D73" s="94"/>
      <c r="E73" s="94"/>
      <c r="F73" s="94"/>
      <c r="G73" s="94"/>
      <c r="H73" s="94"/>
      <c r="I73" s="147"/>
      <c r="J73" s="147"/>
      <c r="K73" s="147"/>
      <c r="L73" s="146"/>
      <c r="M73" s="94"/>
      <c r="N73" s="143"/>
      <c r="O73" s="143"/>
      <c r="P73" s="144"/>
      <c r="Q73" s="143"/>
      <c r="R73" s="143"/>
      <c r="S73" s="143"/>
      <c r="U73" s="94"/>
      <c r="V73" s="94"/>
      <c r="W73" s="94"/>
      <c r="X73" s="94"/>
      <c r="Y73" s="94"/>
    </row>
    <row r="74" spans="1:25" s="93" customFormat="1">
      <c r="A74" s="481"/>
      <c r="B74" s="481"/>
      <c r="C74" s="203"/>
      <c r="D74" s="94"/>
      <c r="E74" s="94"/>
      <c r="F74" s="94"/>
      <c r="G74" s="94"/>
      <c r="H74" s="94"/>
      <c r="I74" s="147"/>
      <c r="J74" s="147"/>
      <c r="K74" s="147"/>
      <c r="L74" s="147"/>
      <c r="M74" s="94"/>
      <c r="N74" s="143"/>
      <c r="O74" s="143"/>
      <c r="P74" s="144"/>
      <c r="Q74" s="143"/>
      <c r="R74" s="143"/>
      <c r="S74" s="143"/>
      <c r="U74" s="94"/>
      <c r="V74" s="94"/>
      <c r="W74" s="94"/>
      <c r="X74" s="94"/>
      <c r="Y74" s="94"/>
    </row>
    <row r="75" spans="1:25" s="93" customFormat="1">
      <c r="A75" s="481"/>
      <c r="B75" s="481"/>
      <c r="C75" s="203"/>
      <c r="D75" s="94"/>
      <c r="E75" s="94"/>
      <c r="F75" s="94"/>
      <c r="G75" s="94"/>
      <c r="H75" s="94"/>
      <c r="I75" s="131"/>
      <c r="J75" s="131"/>
      <c r="K75" s="131"/>
      <c r="L75" s="131"/>
      <c r="M75" s="94"/>
      <c r="N75" s="143"/>
      <c r="O75" s="143"/>
      <c r="P75" s="144"/>
      <c r="Q75" s="143"/>
      <c r="R75" s="143"/>
      <c r="S75" s="143"/>
      <c r="U75" s="94"/>
      <c r="V75" s="94"/>
      <c r="W75" s="94"/>
      <c r="X75" s="94"/>
      <c r="Y75" s="94"/>
    </row>
    <row r="76" spans="1:25" s="93" customFormat="1">
      <c r="A76" s="481"/>
      <c r="B76" s="481"/>
      <c r="C76" s="20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143"/>
      <c r="O76" s="143"/>
      <c r="P76" s="144"/>
      <c r="Q76" s="143"/>
      <c r="R76" s="143"/>
      <c r="S76" s="143"/>
      <c r="U76" s="94"/>
      <c r="V76" s="94"/>
      <c r="W76" s="94"/>
      <c r="X76" s="94"/>
      <c r="Y76" s="94"/>
    </row>
    <row r="77" spans="1:25" s="93" customFormat="1">
      <c r="A77" s="481"/>
      <c r="B77" s="481"/>
      <c r="C77" s="20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143"/>
      <c r="O77" s="143"/>
      <c r="P77" s="144"/>
      <c r="Q77" s="143"/>
      <c r="R77" s="143"/>
      <c r="S77" s="143"/>
      <c r="U77" s="94"/>
      <c r="V77" s="94"/>
      <c r="W77" s="94"/>
      <c r="X77" s="94"/>
      <c r="Y77" s="94"/>
    </row>
    <row r="78" spans="1:25" s="93" customFormat="1">
      <c r="A78" s="481"/>
      <c r="B78" s="481"/>
      <c r="C78" s="20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143"/>
      <c r="O78" s="143"/>
      <c r="P78" s="144"/>
      <c r="Q78" s="143"/>
      <c r="R78" s="143"/>
      <c r="S78" s="143"/>
      <c r="U78" s="94"/>
      <c r="V78" s="94"/>
      <c r="W78" s="94"/>
      <c r="X78" s="94"/>
      <c r="Y78" s="94"/>
    </row>
    <row r="79" spans="1:25" s="93" customFormat="1">
      <c r="A79" s="481"/>
      <c r="B79" s="481"/>
      <c r="C79" s="20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143"/>
      <c r="O79" s="143"/>
      <c r="P79" s="144"/>
      <c r="Q79" s="143"/>
      <c r="R79" s="143"/>
      <c r="S79" s="143"/>
      <c r="U79" s="94"/>
      <c r="V79" s="94"/>
      <c r="W79" s="94"/>
      <c r="X79" s="94"/>
      <c r="Y79" s="94"/>
    </row>
    <row r="80" spans="1:25" s="93" customFormat="1">
      <c r="A80" s="481"/>
      <c r="B80" s="481"/>
      <c r="C80" s="20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143"/>
      <c r="O80" s="143"/>
      <c r="P80" s="143"/>
      <c r="Q80" s="143"/>
      <c r="R80" s="143"/>
      <c r="S80" s="143"/>
      <c r="U80" s="94"/>
      <c r="V80" s="94"/>
      <c r="W80" s="94"/>
      <c r="X80" s="94"/>
      <c r="Y80" s="94"/>
    </row>
    <row r="81" spans="1:25" s="93" customFormat="1">
      <c r="A81" s="481"/>
      <c r="B81" s="481"/>
      <c r="C81" s="20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143"/>
      <c r="O81" s="143"/>
      <c r="P81" s="143"/>
      <c r="Q81" s="143"/>
      <c r="R81" s="143"/>
      <c r="S81" s="143"/>
      <c r="U81" s="94"/>
      <c r="V81" s="94"/>
      <c r="W81" s="94"/>
      <c r="X81" s="94"/>
      <c r="Y81" s="94"/>
    </row>
    <row r="82" spans="1:25" s="93" customFormat="1">
      <c r="A82" s="481"/>
      <c r="B82" s="481"/>
      <c r="C82" s="20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143"/>
      <c r="O82" s="143"/>
      <c r="P82" s="143"/>
      <c r="Q82" s="143"/>
      <c r="R82" s="143"/>
      <c r="S82" s="143"/>
      <c r="U82" s="94"/>
      <c r="V82" s="94"/>
      <c r="W82" s="94"/>
      <c r="X82" s="94"/>
      <c r="Y82" s="94"/>
    </row>
    <row r="83" spans="1:25" s="93" customForma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143"/>
      <c r="O83" s="143"/>
      <c r="P83" s="143"/>
      <c r="Q83" s="143"/>
      <c r="R83" s="143"/>
      <c r="S83" s="143"/>
      <c r="U83" s="94"/>
      <c r="V83" s="94"/>
      <c r="W83" s="94"/>
      <c r="X83" s="94"/>
      <c r="Y83" s="94"/>
    </row>
    <row r="84" spans="1:25" s="93" customForma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143"/>
      <c r="O84" s="143"/>
      <c r="P84" s="143"/>
      <c r="Q84" s="143"/>
      <c r="R84" s="143"/>
      <c r="S84" s="143"/>
      <c r="U84" s="94"/>
      <c r="V84" s="94"/>
      <c r="W84" s="94"/>
      <c r="X84" s="94"/>
      <c r="Y84" s="94"/>
    </row>
    <row r="85" spans="1:25" s="93" customForma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143"/>
      <c r="O85" s="143"/>
      <c r="P85" s="143"/>
      <c r="Q85" s="143"/>
      <c r="R85" s="143"/>
      <c r="S85" s="143"/>
      <c r="U85" s="94"/>
      <c r="V85" s="94"/>
      <c r="W85" s="94"/>
      <c r="X85" s="94"/>
      <c r="Y85" s="94"/>
    </row>
    <row r="86" spans="1:25" s="93" customForma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143"/>
      <c r="O86" s="143"/>
      <c r="P86" s="143"/>
      <c r="Q86" s="143"/>
      <c r="R86" s="143"/>
      <c r="S86" s="143"/>
      <c r="U86" s="94"/>
      <c r="V86" s="94"/>
      <c r="W86" s="94"/>
      <c r="X86" s="94"/>
      <c r="Y86" s="94"/>
    </row>
    <row r="87" spans="1:25" s="93" customForma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143"/>
      <c r="O87" s="143"/>
      <c r="P87" s="143"/>
      <c r="Q87" s="143"/>
      <c r="R87" s="143"/>
      <c r="S87" s="143"/>
      <c r="U87" s="94"/>
      <c r="V87" s="94"/>
      <c r="W87" s="94"/>
      <c r="X87" s="94"/>
      <c r="Y87" s="94"/>
    </row>
    <row r="88" spans="1:25" s="93" customForma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143"/>
      <c r="O88" s="143"/>
      <c r="P88" s="143"/>
      <c r="Q88" s="143"/>
      <c r="R88" s="143"/>
      <c r="S88" s="143"/>
      <c r="U88" s="94"/>
      <c r="V88" s="94"/>
      <c r="W88" s="94"/>
      <c r="X88" s="94"/>
      <c r="Y88" s="94"/>
    </row>
    <row r="89" spans="1:25" s="93" customForma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143"/>
      <c r="O89" s="143"/>
      <c r="P89" s="143"/>
      <c r="Q89" s="143"/>
      <c r="R89" s="143"/>
      <c r="S89" s="143"/>
      <c r="U89" s="94"/>
      <c r="V89" s="94"/>
      <c r="W89" s="94"/>
      <c r="X89" s="94"/>
      <c r="Y89" s="94"/>
    </row>
    <row r="90" spans="1:25" s="93" customForma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143"/>
      <c r="O90" s="143"/>
      <c r="P90" s="143"/>
      <c r="Q90" s="143"/>
      <c r="R90" s="143"/>
      <c r="S90" s="143"/>
      <c r="U90" s="94"/>
      <c r="V90" s="94"/>
      <c r="W90" s="94"/>
      <c r="X90" s="94"/>
      <c r="Y90" s="94"/>
    </row>
    <row r="91" spans="1:25" s="93" customForma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143"/>
      <c r="O91" s="143"/>
      <c r="P91" s="143"/>
      <c r="Q91" s="143"/>
      <c r="R91" s="143"/>
      <c r="S91" s="143"/>
      <c r="U91" s="94"/>
      <c r="V91" s="94"/>
      <c r="W91" s="94"/>
      <c r="X91" s="94"/>
      <c r="Y91" s="94"/>
    </row>
    <row r="92" spans="1:25" s="93" customForma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143"/>
      <c r="O92" s="143"/>
      <c r="P92" s="143"/>
      <c r="Q92" s="143"/>
      <c r="R92" s="143"/>
      <c r="S92" s="143"/>
      <c r="U92" s="94"/>
      <c r="V92" s="94"/>
      <c r="W92" s="94"/>
      <c r="X92" s="94"/>
      <c r="Y92" s="94"/>
    </row>
    <row r="93" spans="1:25" s="93" customForma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143"/>
      <c r="O93" s="143"/>
      <c r="P93" s="143"/>
      <c r="Q93" s="143"/>
      <c r="R93" s="143"/>
      <c r="S93" s="143"/>
      <c r="U93" s="94"/>
      <c r="V93" s="94"/>
      <c r="W93" s="94"/>
      <c r="X93" s="94"/>
      <c r="Y93" s="94"/>
    </row>
    <row r="94" spans="1:25" s="93" customForma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143"/>
      <c r="O94" s="143"/>
      <c r="P94" s="143"/>
      <c r="Q94" s="143"/>
      <c r="R94" s="143"/>
      <c r="S94" s="143"/>
      <c r="U94" s="94"/>
      <c r="V94" s="94"/>
      <c r="W94" s="94"/>
      <c r="X94" s="94"/>
      <c r="Y94" s="94"/>
    </row>
    <row r="95" spans="1:25" s="93" customForma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143"/>
      <c r="O95" s="143"/>
      <c r="P95" s="143"/>
      <c r="Q95" s="143"/>
      <c r="R95" s="143"/>
      <c r="S95" s="143"/>
      <c r="U95" s="94"/>
      <c r="V95" s="94"/>
      <c r="W95" s="94"/>
      <c r="X95" s="94"/>
      <c r="Y95" s="94"/>
    </row>
    <row r="96" spans="1:25" s="93" customForma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143"/>
      <c r="O96" s="143"/>
      <c r="P96" s="143"/>
      <c r="Q96" s="143"/>
      <c r="R96" s="143"/>
      <c r="S96" s="143"/>
      <c r="U96" s="94"/>
      <c r="V96" s="94"/>
      <c r="W96" s="94"/>
      <c r="X96" s="94"/>
      <c r="Y96" s="94"/>
    </row>
    <row r="97" spans="1:25" s="93" customForma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143"/>
      <c r="O97" s="143"/>
      <c r="P97" s="143"/>
      <c r="Q97" s="143"/>
      <c r="R97" s="143"/>
      <c r="S97" s="143"/>
      <c r="U97" s="94"/>
      <c r="V97" s="94"/>
      <c r="W97" s="94"/>
      <c r="X97" s="94"/>
      <c r="Y97" s="94"/>
    </row>
    <row r="98" spans="1:25" s="93" customForma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143"/>
      <c r="O98" s="143"/>
      <c r="P98" s="143"/>
      <c r="Q98" s="143"/>
      <c r="R98" s="143"/>
      <c r="S98" s="143"/>
      <c r="U98" s="94"/>
      <c r="V98" s="94"/>
      <c r="W98" s="94"/>
      <c r="X98" s="94"/>
      <c r="Y98" s="94"/>
    </row>
    <row r="99" spans="1:25" s="93" customForma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143"/>
      <c r="O99" s="143"/>
      <c r="P99" s="143"/>
      <c r="Q99" s="143"/>
      <c r="R99" s="143"/>
      <c r="S99" s="143"/>
      <c r="U99" s="94"/>
      <c r="V99" s="94"/>
      <c r="W99" s="94"/>
      <c r="X99" s="94"/>
      <c r="Y99" s="94"/>
    </row>
    <row r="100" spans="1:25" s="93" customForma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143"/>
      <c r="O100" s="143"/>
      <c r="P100" s="143"/>
      <c r="Q100" s="143"/>
      <c r="R100" s="143"/>
      <c r="S100" s="143"/>
      <c r="U100" s="94"/>
      <c r="V100" s="94"/>
      <c r="W100" s="94"/>
      <c r="X100" s="94"/>
      <c r="Y100" s="94"/>
    </row>
    <row r="101" spans="1:25" s="93" customForma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143"/>
      <c r="O101" s="143"/>
      <c r="P101" s="143"/>
      <c r="Q101" s="143"/>
      <c r="R101" s="143"/>
      <c r="S101" s="143"/>
      <c r="U101" s="94"/>
      <c r="V101" s="94"/>
      <c r="W101" s="94"/>
      <c r="X101" s="94"/>
      <c r="Y101" s="94"/>
    </row>
    <row r="102" spans="1:25" s="93" customForma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143"/>
      <c r="O102" s="143"/>
      <c r="P102" s="143"/>
      <c r="Q102" s="143"/>
      <c r="R102" s="143"/>
      <c r="S102" s="143"/>
      <c r="U102" s="94"/>
      <c r="V102" s="94"/>
      <c r="W102" s="94"/>
      <c r="X102" s="94"/>
      <c r="Y102" s="94"/>
    </row>
  </sheetData>
  <mergeCells count="63">
    <mergeCell ref="A82:B82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70:B70"/>
    <mergeCell ref="A54:D54"/>
    <mergeCell ref="E54:S54"/>
    <mergeCell ref="A55:B64"/>
    <mergeCell ref="C55:C63"/>
    <mergeCell ref="D55:D63"/>
    <mergeCell ref="C64:H64"/>
    <mergeCell ref="A65:H65"/>
    <mergeCell ref="A66:H66"/>
    <mergeCell ref="A67:B67"/>
    <mergeCell ref="A68:B68"/>
    <mergeCell ref="A69:B69"/>
    <mergeCell ref="A37:H37"/>
    <mergeCell ref="A38:D38"/>
    <mergeCell ref="E38:S38"/>
    <mergeCell ref="A39:B53"/>
    <mergeCell ref="C39:C52"/>
    <mergeCell ref="D39:D52"/>
    <mergeCell ref="C53:H53"/>
    <mergeCell ref="A27:D27"/>
    <mergeCell ref="E27:S27"/>
    <mergeCell ref="A28:B36"/>
    <mergeCell ref="C28:C35"/>
    <mergeCell ref="D28:D35"/>
    <mergeCell ref="F28:F35"/>
    <mergeCell ref="C36:H36"/>
    <mergeCell ref="A10:D10"/>
    <mergeCell ref="C11:C25"/>
    <mergeCell ref="F11:F25"/>
    <mergeCell ref="A16:B26"/>
    <mergeCell ref="D16:D25"/>
    <mergeCell ref="C26:H26"/>
    <mergeCell ref="Q8:S8"/>
    <mergeCell ref="F9:F10"/>
    <mergeCell ref="G9:H9"/>
    <mergeCell ref="M9:M10"/>
    <mergeCell ref="N9:N10"/>
    <mergeCell ref="O9:O10"/>
    <mergeCell ref="P9:P10"/>
    <mergeCell ref="Q9:Q10"/>
    <mergeCell ref="R9:R10"/>
    <mergeCell ref="S9:S10"/>
    <mergeCell ref="A8:B9"/>
    <mergeCell ref="C8:C9"/>
    <mergeCell ref="E8:L8"/>
    <mergeCell ref="N8:O8"/>
    <mergeCell ref="A1:P1"/>
    <mergeCell ref="B2:L2"/>
    <mergeCell ref="N3:O4"/>
    <mergeCell ref="E4:F4"/>
    <mergeCell ref="B6:D6"/>
  </mergeCells>
  <pageMargins left="0.7" right="0.7" top="0.75" bottom="0.75" header="0.3" footer="0.3"/>
  <ignoredErrors>
    <ignoredError sqref="R35 R26 N33 Q33:R33 R52 N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B9" zoomScale="70" zoomScaleNormal="70" workbookViewId="0">
      <selection activeCell="C60" sqref="C60"/>
    </sheetView>
  </sheetViews>
  <sheetFormatPr defaultColWidth="12.7109375" defaultRowHeight="15.75"/>
  <cols>
    <col min="1" max="1" width="38.85546875" style="1" customWidth="1"/>
    <col min="2" max="2" width="36" style="1" customWidth="1"/>
    <col min="3" max="3" width="46.140625" style="1" customWidth="1"/>
    <col min="4" max="4" width="17.28515625" style="1" hidden="1" customWidth="1"/>
    <col min="5" max="5" width="19.42578125" style="2" customWidth="1"/>
    <col min="6" max="6" width="4" style="2" customWidth="1"/>
    <col min="7" max="9" width="3.5703125" style="2" customWidth="1"/>
    <col min="10" max="10" width="17.28515625" style="2" customWidth="1"/>
    <col min="11" max="12" width="15" style="2" customWidth="1"/>
    <col min="13" max="13" width="13.5703125" style="2" customWidth="1"/>
    <col min="14" max="14" width="28.5703125" style="2" customWidth="1"/>
    <col min="15" max="15" width="22" style="2" customWidth="1"/>
    <col min="16" max="16384" width="12.7109375" style="1"/>
  </cols>
  <sheetData>
    <row r="1" spans="1:15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>
      <c r="A2" s="183"/>
      <c r="B2" s="183"/>
      <c r="C2" s="183"/>
      <c r="D2" s="227"/>
      <c r="E2" s="183"/>
      <c r="F2" s="183"/>
      <c r="G2" s="183"/>
      <c r="H2" s="183"/>
      <c r="I2" s="183"/>
      <c r="J2" s="183"/>
      <c r="K2" s="183"/>
      <c r="L2" s="183"/>
      <c r="M2" s="183"/>
    </row>
    <row r="3" spans="1:15">
      <c r="A3" s="401" t="s">
        <v>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>
      <c r="A4" s="183"/>
      <c r="B4" s="183"/>
      <c r="C4" s="183"/>
      <c r="D4" s="227"/>
      <c r="E4" s="183"/>
      <c r="F4" s="183"/>
      <c r="G4" s="183"/>
      <c r="H4" s="183"/>
      <c r="I4" s="183"/>
      <c r="J4" s="183"/>
      <c r="K4" s="183"/>
      <c r="L4" s="183"/>
      <c r="M4" s="183"/>
    </row>
    <row r="5" spans="1:15" ht="30.75" customHeight="1">
      <c r="A5" s="3" t="s">
        <v>2</v>
      </c>
      <c r="B5" s="184">
        <v>2016</v>
      </c>
      <c r="C5" s="3" t="s">
        <v>3</v>
      </c>
      <c r="D5" s="3"/>
      <c r="E5" s="416" t="s">
        <v>4</v>
      </c>
      <c r="F5" s="416"/>
      <c r="G5" s="416"/>
      <c r="H5" s="416"/>
      <c r="I5" s="416"/>
      <c r="J5" s="416"/>
      <c r="K5" s="416"/>
      <c r="L5" s="416"/>
      <c r="M5" s="416"/>
      <c r="N5" s="184"/>
      <c r="O5" s="184"/>
    </row>
    <row r="6" spans="1:15" ht="15.75" customHeight="1">
      <c r="A6" s="3" t="s">
        <v>5</v>
      </c>
      <c r="B6" s="231" t="s">
        <v>6</v>
      </c>
      <c r="C6" s="5" t="s">
        <v>7</v>
      </c>
      <c r="D6" s="5"/>
      <c r="E6" s="6" t="s">
        <v>8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>
      <c r="A7" s="8" t="s">
        <v>9</v>
      </c>
      <c r="B7" s="9">
        <v>80822</v>
      </c>
      <c r="C7" s="11"/>
      <c r="D7" s="11"/>
      <c r="E7" s="12"/>
      <c r="F7" s="12"/>
      <c r="G7" s="12"/>
      <c r="H7" s="12"/>
      <c r="I7" s="12"/>
      <c r="J7" s="12"/>
      <c r="K7" s="13"/>
      <c r="L7" s="13"/>
      <c r="M7" s="13"/>
      <c r="N7" s="4"/>
      <c r="O7" s="4"/>
    </row>
    <row r="8" spans="1:15" ht="31.5">
      <c r="A8" s="8" t="s">
        <v>10</v>
      </c>
      <c r="B8" s="12" t="s">
        <v>11</v>
      </c>
      <c r="C8" s="3" t="s">
        <v>12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184"/>
    </row>
    <row r="9" spans="1:15" ht="16.5" thickBot="1">
      <c r="A9" s="15"/>
      <c r="B9" s="15"/>
    </row>
    <row r="10" spans="1:15" ht="15.75" customHeight="1">
      <c r="A10" s="403" t="s">
        <v>13</v>
      </c>
      <c r="B10" s="406" t="s">
        <v>14</v>
      </c>
      <c r="C10" s="409" t="s">
        <v>260</v>
      </c>
      <c r="D10" s="228"/>
      <c r="E10" s="409" t="s">
        <v>17</v>
      </c>
      <c r="F10" s="185"/>
      <c r="G10" s="185"/>
      <c r="H10" s="185"/>
      <c r="I10" s="185"/>
      <c r="J10" s="406" t="s">
        <v>18</v>
      </c>
      <c r="K10" s="412" t="s">
        <v>173</v>
      </c>
      <c r="L10" s="413"/>
      <c r="M10" s="413"/>
      <c r="N10" s="413"/>
      <c r="O10" s="521"/>
    </row>
    <row r="11" spans="1:15" ht="16.5" thickBot="1">
      <c r="A11" s="404"/>
      <c r="B11" s="407"/>
      <c r="C11" s="410"/>
      <c r="D11" s="229"/>
      <c r="E11" s="410"/>
      <c r="F11" s="417">
        <v>2015</v>
      </c>
      <c r="G11" s="417"/>
      <c r="H11" s="417"/>
      <c r="I11" s="417"/>
      <c r="J11" s="407"/>
      <c r="K11" s="414"/>
      <c r="L11" s="415"/>
      <c r="M11" s="415"/>
      <c r="N11" s="415"/>
      <c r="O11" s="522"/>
    </row>
    <row r="12" spans="1:15" ht="31.5" thickBot="1">
      <c r="A12" s="405"/>
      <c r="B12" s="408"/>
      <c r="C12" s="411"/>
      <c r="D12" s="230"/>
      <c r="E12" s="411"/>
      <c r="F12" s="59" t="s">
        <v>19</v>
      </c>
      <c r="G12" s="59" t="s">
        <v>20</v>
      </c>
      <c r="H12" s="59" t="s">
        <v>21</v>
      </c>
      <c r="I12" s="59" t="s">
        <v>22</v>
      </c>
      <c r="J12" s="411"/>
      <c r="K12" s="60" t="s">
        <v>23</v>
      </c>
      <c r="L12" s="61" t="s">
        <v>24</v>
      </c>
      <c r="M12" s="61" t="s">
        <v>25</v>
      </c>
      <c r="N12" s="61" t="s">
        <v>26</v>
      </c>
      <c r="O12" s="215" t="s">
        <v>27</v>
      </c>
    </row>
    <row r="13" spans="1:15" s="17" customFormat="1" ht="117" customHeight="1">
      <c r="A13" s="248" t="s">
        <v>28</v>
      </c>
      <c r="B13" s="245" t="s">
        <v>245</v>
      </c>
      <c r="C13" s="232" t="s">
        <v>239</v>
      </c>
      <c r="D13" s="233" t="s">
        <v>262</v>
      </c>
      <c r="E13" s="388" t="s">
        <v>32</v>
      </c>
      <c r="F13" s="16" t="s">
        <v>33</v>
      </c>
      <c r="G13" s="16" t="s">
        <v>33</v>
      </c>
      <c r="H13" s="16"/>
      <c r="I13" s="16"/>
      <c r="J13" s="306" t="s">
        <v>34</v>
      </c>
      <c r="K13" s="363">
        <v>30000</v>
      </c>
      <c r="L13" s="366">
        <v>10480</v>
      </c>
      <c r="M13" s="56"/>
      <c r="N13" s="56"/>
      <c r="O13" s="206"/>
    </row>
    <row r="14" spans="1:15" s="17" customFormat="1" ht="74.25" customHeight="1">
      <c r="A14" s="186" t="s">
        <v>38</v>
      </c>
      <c r="B14" s="246"/>
      <c r="C14" s="232" t="s">
        <v>240</v>
      </c>
      <c r="D14" s="239" t="s">
        <v>238</v>
      </c>
      <c r="E14" s="330"/>
      <c r="F14" s="18" t="s">
        <v>33</v>
      </c>
      <c r="G14" s="18" t="s">
        <v>33</v>
      </c>
      <c r="H14" s="18" t="s">
        <v>33</v>
      </c>
      <c r="I14" s="18" t="s">
        <v>33</v>
      </c>
      <c r="J14" s="307"/>
      <c r="K14" s="364"/>
      <c r="L14" s="367"/>
      <c r="M14" s="51">
        <v>71600</v>
      </c>
      <c r="N14" s="44" t="s">
        <v>162</v>
      </c>
      <c r="O14" s="207">
        <v>20000</v>
      </c>
    </row>
    <row r="15" spans="1:15" s="17" customFormat="1" ht="104.25" customHeight="1">
      <c r="A15" s="239" t="s">
        <v>41</v>
      </c>
      <c r="B15" s="239" t="s">
        <v>42</v>
      </c>
      <c r="C15" s="239" t="s">
        <v>241</v>
      </c>
      <c r="D15" s="239" t="s">
        <v>246</v>
      </c>
      <c r="E15" s="517"/>
      <c r="F15" s="18"/>
      <c r="G15" s="18"/>
      <c r="H15" s="18"/>
      <c r="I15" s="18"/>
      <c r="J15" s="307"/>
      <c r="K15" s="364"/>
      <c r="L15" s="367"/>
      <c r="M15" s="51">
        <v>72100</v>
      </c>
      <c r="N15" s="44" t="s">
        <v>267</v>
      </c>
      <c r="O15" s="207">
        <v>200000</v>
      </c>
    </row>
    <row r="16" spans="1:15" s="17" customFormat="1" ht="60" customHeight="1">
      <c r="A16" s="21"/>
      <c r="B16" s="247" t="s">
        <v>46</v>
      </c>
      <c r="C16" s="21"/>
      <c r="D16" s="21"/>
      <c r="E16" s="517"/>
      <c r="F16" s="18" t="s">
        <v>33</v>
      </c>
      <c r="G16" s="18" t="s">
        <v>33</v>
      </c>
      <c r="H16" s="18" t="s">
        <v>33</v>
      </c>
      <c r="I16" s="18" t="s">
        <v>33</v>
      </c>
      <c r="J16" s="307"/>
      <c r="K16" s="364"/>
      <c r="L16" s="367"/>
      <c r="M16" s="243">
        <v>74200</v>
      </c>
      <c r="N16" s="44" t="s">
        <v>269</v>
      </c>
      <c r="O16" s="207">
        <v>20000</v>
      </c>
    </row>
    <row r="17" spans="1:15" s="17" customFormat="1" ht="61.5" customHeight="1" thickBot="1">
      <c r="A17" s="237"/>
      <c r="B17" s="24"/>
      <c r="C17" s="24"/>
      <c r="D17" s="24"/>
      <c r="E17" s="518"/>
      <c r="F17" s="22" t="s">
        <v>33</v>
      </c>
      <c r="G17" s="22" t="s">
        <v>33</v>
      </c>
      <c r="H17" s="22" t="s">
        <v>33</v>
      </c>
      <c r="I17" s="22" t="s">
        <v>33</v>
      </c>
      <c r="J17" s="519"/>
      <c r="K17" s="520"/>
      <c r="L17" s="516"/>
      <c r="M17" s="51">
        <v>75700</v>
      </c>
      <c r="N17" s="24" t="s">
        <v>268</v>
      </c>
      <c r="O17" s="207">
        <v>30000</v>
      </c>
    </row>
    <row r="18" spans="1:15" s="17" customFormat="1" ht="89.25" customHeight="1">
      <c r="A18" s="240" t="s">
        <v>45</v>
      </c>
      <c r="B18" s="248" t="s">
        <v>272</v>
      </c>
      <c r="C18" s="242" t="s">
        <v>242</v>
      </c>
      <c r="D18" s="255" t="s">
        <v>264</v>
      </c>
      <c r="E18" s="388" t="s">
        <v>265</v>
      </c>
      <c r="F18" s="16" t="s">
        <v>33</v>
      </c>
      <c r="G18" s="16" t="s">
        <v>33</v>
      </c>
      <c r="H18" s="16" t="s">
        <v>33</v>
      </c>
      <c r="I18" s="16" t="s">
        <v>33</v>
      </c>
      <c r="J18" s="306" t="s">
        <v>34</v>
      </c>
      <c r="K18" s="363">
        <v>30000</v>
      </c>
      <c r="L18" s="366">
        <v>10480</v>
      </c>
      <c r="M18" s="56">
        <v>71300</v>
      </c>
      <c r="N18" s="43" t="s">
        <v>35</v>
      </c>
      <c r="O18" s="213">
        <v>50000</v>
      </c>
    </row>
    <row r="19" spans="1:15" s="17" customFormat="1" ht="96" customHeight="1">
      <c r="A19" s="191" t="s">
        <v>50</v>
      </c>
      <c r="B19" s="261"/>
      <c r="C19" s="238" t="s">
        <v>243</v>
      </c>
      <c r="D19" s="254" t="s">
        <v>263</v>
      </c>
      <c r="E19" s="330"/>
      <c r="F19" s="18" t="s">
        <v>33</v>
      </c>
      <c r="G19" s="18" t="s">
        <v>33</v>
      </c>
      <c r="H19" s="18"/>
      <c r="I19" s="18"/>
      <c r="J19" s="307"/>
      <c r="K19" s="364"/>
      <c r="L19" s="367"/>
      <c r="M19" s="243">
        <v>71400</v>
      </c>
      <c r="N19" s="24" t="s">
        <v>270</v>
      </c>
      <c r="O19" s="212">
        <v>70000</v>
      </c>
    </row>
    <row r="20" spans="1:15" s="17" customFormat="1" ht="84.75" customHeight="1">
      <c r="A20" s="252" t="s">
        <v>52</v>
      </c>
      <c r="B20" s="262"/>
      <c r="C20" s="38" t="s">
        <v>244</v>
      </c>
      <c r="D20" s="251" t="s">
        <v>237</v>
      </c>
      <c r="E20" s="330"/>
      <c r="F20" s="18" t="s">
        <v>33</v>
      </c>
      <c r="G20" s="18" t="s">
        <v>33</v>
      </c>
      <c r="H20" s="18" t="s">
        <v>33</v>
      </c>
      <c r="I20" s="18" t="s">
        <v>33</v>
      </c>
      <c r="J20" s="307"/>
      <c r="K20" s="364"/>
      <c r="L20" s="367"/>
      <c r="M20" s="243">
        <v>72100</v>
      </c>
      <c r="N20" s="44" t="s">
        <v>267</v>
      </c>
      <c r="O20" s="212">
        <v>30000</v>
      </c>
    </row>
    <row r="21" spans="1:15" s="17" customFormat="1" ht="16.5" thickBot="1">
      <c r="A21" s="252"/>
      <c r="B21" s="263"/>
      <c r="C21" s="260"/>
      <c r="D21" s="258"/>
      <c r="E21" s="389"/>
      <c r="F21" s="27" t="s">
        <v>33</v>
      </c>
      <c r="G21" s="27" t="s">
        <v>33</v>
      </c>
      <c r="H21" s="27"/>
      <c r="I21" s="27"/>
      <c r="J21" s="308"/>
      <c r="K21" s="365"/>
      <c r="L21" s="368"/>
      <c r="M21" s="57">
        <v>72400</v>
      </c>
      <c r="N21" s="47" t="s">
        <v>271</v>
      </c>
      <c r="O21" s="209">
        <v>80000</v>
      </c>
    </row>
    <row r="22" spans="1:15" s="17" customFormat="1">
      <c r="A22" s="252"/>
      <c r="B22" s="264"/>
      <c r="C22" s="220" t="s">
        <v>273</v>
      </c>
      <c r="D22" s="220"/>
      <c r="E22" s="265" t="s">
        <v>66</v>
      </c>
      <c r="F22" s="16" t="s">
        <v>63</v>
      </c>
      <c r="G22" s="16" t="s">
        <v>63</v>
      </c>
      <c r="H22" s="16" t="s">
        <v>63</v>
      </c>
      <c r="I22" s="16" t="s">
        <v>63</v>
      </c>
      <c r="J22" s="306" t="s">
        <v>66</v>
      </c>
      <c r="K22" s="363">
        <v>30000</v>
      </c>
      <c r="L22" s="366">
        <v>10480</v>
      </c>
      <c r="M22" s="56"/>
      <c r="N22" s="220"/>
      <c r="O22" s="206"/>
    </row>
    <row r="23" spans="1:15" s="17" customFormat="1" ht="30">
      <c r="A23" s="252"/>
      <c r="B23" s="252"/>
      <c r="C23" s="238" t="s">
        <v>274</v>
      </c>
      <c r="D23" s="24"/>
      <c r="E23" s="253"/>
      <c r="F23" s="18"/>
      <c r="G23" s="18"/>
      <c r="H23" s="18"/>
      <c r="I23" s="18"/>
      <c r="J23" s="307"/>
      <c r="K23" s="364"/>
      <c r="L23" s="367"/>
      <c r="M23" s="243">
        <v>71300</v>
      </c>
      <c r="N23" s="24" t="s">
        <v>155</v>
      </c>
      <c r="O23" s="207">
        <v>50000</v>
      </c>
    </row>
    <row r="24" spans="1:15" s="17" customFormat="1">
      <c r="A24" s="252"/>
      <c r="B24" s="252"/>
      <c r="C24" s="238" t="s">
        <v>275</v>
      </c>
      <c r="D24" s="24"/>
      <c r="E24" s="253"/>
      <c r="F24" s="18" t="s">
        <v>63</v>
      </c>
      <c r="G24" s="18" t="s">
        <v>63</v>
      </c>
      <c r="H24" s="18" t="s">
        <v>63</v>
      </c>
      <c r="I24" s="18" t="s">
        <v>63</v>
      </c>
      <c r="J24" s="307"/>
      <c r="K24" s="364"/>
      <c r="L24" s="367"/>
      <c r="M24" s="243">
        <v>71400</v>
      </c>
      <c r="N24" s="44" t="s">
        <v>67</v>
      </c>
      <c r="O24" s="259">
        <v>15000</v>
      </c>
    </row>
    <row r="25" spans="1:15" s="17" customFormat="1" ht="30">
      <c r="A25" s="252"/>
      <c r="B25" s="252"/>
      <c r="C25" s="238" t="s">
        <v>276</v>
      </c>
      <c r="D25" s="24"/>
      <c r="E25" s="253"/>
      <c r="F25" s="18" t="s">
        <v>63</v>
      </c>
      <c r="G25" s="18" t="s">
        <v>63</v>
      </c>
      <c r="H25" s="18" t="s">
        <v>63</v>
      </c>
      <c r="I25" s="18" t="s">
        <v>63</v>
      </c>
      <c r="J25" s="307"/>
      <c r="K25" s="364"/>
      <c r="L25" s="367"/>
      <c r="M25" s="243">
        <v>73105</v>
      </c>
      <c r="N25" s="222" t="s">
        <v>68</v>
      </c>
      <c r="O25" s="207">
        <v>13000</v>
      </c>
    </row>
    <row r="26" spans="1:15" s="17" customFormat="1">
      <c r="A26" s="252"/>
      <c r="B26" s="252"/>
      <c r="C26" s="237" t="s">
        <v>277</v>
      </c>
      <c r="D26" s="24"/>
      <c r="E26" s="253"/>
      <c r="F26" s="18" t="s">
        <v>63</v>
      </c>
      <c r="G26" s="18" t="s">
        <v>63</v>
      </c>
      <c r="H26" s="18" t="s">
        <v>63</v>
      </c>
      <c r="I26" s="18" t="s">
        <v>63</v>
      </c>
      <c r="J26" s="307"/>
      <c r="K26" s="364"/>
      <c r="L26" s="367"/>
      <c r="M26" s="243">
        <v>74500</v>
      </c>
      <c r="N26" s="44" t="s">
        <v>69</v>
      </c>
      <c r="O26" s="207">
        <v>3000</v>
      </c>
    </row>
    <row r="27" spans="1:15" s="17" customFormat="1" ht="30" customHeight="1">
      <c r="A27" s="252"/>
      <c r="B27" s="252"/>
      <c r="C27" s="238" t="s">
        <v>278</v>
      </c>
      <c r="D27" s="24"/>
      <c r="E27" s="253"/>
      <c r="F27" s="18" t="s">
        <v>63</v>
      </c>
      <c r="G27" s="18" t="s">
        <v>63</v>
      </c>
      <c r="H27" s="18" t="s">
        <v>63</v>
      </c>
      <c r="I27" s="18" t="s">
        <v>63</v>
      </c>
      <c r="J27" s="307"/>
      <c r="K27" s="364"/>
      <c r="L27" s="367"/>
      <c r="M27" s="243">
        <v>74500</v>
      </c>
      <c r="N27" s="44" t="s">
        <v>71</v>
      </c>
      <c r="O27" s="207">
        <v>6000</v>
      </c>
    </row>
    <row r="28" spans="1:15" s="17" customFormat="1" ht="16.5" thickBot="1">
      <c r="A28" s="252"/>
      <c r="B28" s="256"/>
      <c r="C28" s="47"/>
      <c r="D28" s="47"/>
      <c r="E28" s="257"/>
      <c r="F28" s="27" t="s">
        <v>63</v>
      </c>
      <c r="G28" s="27" t="s">
        <v>63</v>
      </c>
      <c r="H28" s="27" t="s">
        <v>63</v>
      </c>
      <c r="I28" s="27" t="s">
        <v>63</v>
      </c>
      <c r="J28" s="308"/>
      <c r="K28" s="365"/>
      <c r="L28" s="368"/>
      <c r="M28" s="57">
        <v>75100</v>
      </c>
      <c r="N28" s="48" t="s">
        <v>291</v>
      </c>
      <c r="O28" s="208"/>
    </row>
    <row r="29" spans="1:15" s="17" customFormat="1">
      <c r="A29" s="294"/>
      <c r="B29" s="295"/>
      <c r="C29" s="296" t="s">
        <v>87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16">
        <f>SUM(O13:O28)</f>
        <v>587000</v>
      </c>
    </row>
    <row r="30" spans="1:15" s="17" customFormat="1">
      <c r="A30" s="321"/>
      <c r="B30" s="322"/>
      <c r="C30" s="323" t="s">
        <v>210</v>
      </c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53"/>
      <c r="O30" s="217">
        <f>+O29*0.08</f>
        <v>46960</v>
      </c>
    </row>
    <row r="31" spans="1:15" s="17" customFormat="1" ht="16.5" thickBot="1">
      <c r="A31" s="324"/>
      <c r="B31" s="509"/>
      <c r="C31" s="510" t="s">
        <v>235</v>
      </c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1"/>
      <c r="O31" s="267">
        <f>+SUM(O29:O30)</f>
        <v>633960</v>
      </c>
    </row>
    <row r="32" spans="1:15" s="17" customFormat="1" ht="43.5" customHeight="1">
      <c r="A32" s="292" t="s">
        <v>88</v>
      </c>
      <c r="B32" s="508" t="s">
        <v>247</v>
      </c>
      <c r="C32" s="220" t="s">
        <v>280</v>
      </c>
      <c r="D32" s="274"/>
      <c r="E32" s="306" t="s">
        <v>92</v>
      </c>
      <c r="F32" s="31" t="s">
        <v>33</v>
      </c>
      <c r="G32" s="16" t="s">
        <v>33</v>
      </c>
      <c r="H32" s="16"/>
      <c r="I32" s="16"/>
      <c r="J32" s="306" t="s">
        <v>93</v>
      </c>
      <c r="K32" s="309">
        <v>30000</v>
      </c>
      <c r="L32" s="312">
        <v>10480</v>
      </c>
      <c r="M32" s="223"/>
      <c r="N32" s="43"/>
      <c r="O32" s="82"/>
    </row>
    <row r="33" spans="1:15" s="17" customFormat="1" ht="45" customHeight="1">
      <c r="A33" s="292"/>
      <c r="B33" s="292"/>
      <c r="C33" s="238" t="s">
        <v>279</v>
      </c>
      <c r="D33" s="241"/>
      <c r="E33" s="307"/>
      <c r="F33" s="32" t="s">
        <v>33</v>
      </c>
      <c r="G33" s="18" t="s">
        <v>33</v>
      </c>
      <c r="H33" s="18"/>
      <c r="I33" s="18"/>
      <c r="J33" s="307"/>
      <c r="K33" s="310"/>
      <c r="L33" s="313"/>
      <c r="M33" s="243">
        <v>71400</v>
      </c>
      <c r="N33" s="44" t="s">
        <v>67</v>
      </c>
      <c r="O33" s="259">
        <v>70000</v>
      </c>
    </row>
    <row r="34" spans="1:15" s="30" customFormat="1" ht="45" customHeight="1">
      <c r="A34" s="293"/>
      <c r="B34" s="293"/>
      <c r="C34" s="238" t="s">
        <v>281</v>
      </c>
      <c r="D34" s="52"/>
      <c r="E34" s="307"/>
      <c r="F34" s="32" t="s">
        <v>33</v>
      </c>
      <c r="G34" s="18" t="s">
        <v>33</v>
      </c>
      <c r="H34" s="18"/>
      <c r="I34" s="18"/>
      <c r="J34" s="307"/>
      <c r="K34" s="310"/>
      <c r="L34" s="313"/>
      <c r="M34" s="243">
        <v>73105</v>
      </c>
      <c r="N34" s="222" t="s">
        <v>68</v>
      </c>
      <c r="O34" s="207">
        <v>13000</v>
      </c>
    </row>
    <row r="35" spans="1:15" s="30" customFormat="1" ht="42.75" customHeight="1">
      <c r="A35" s="513" t="s">
        <v>95</v>
      </c>
      <c r="B35" s="343" t="s">
        <v>96</v>
      </c>
      <c r="C35" s="238" t="s">
        <v>282</v>
      </c>
      <c r="D35" s="52"/>
      <c r="E35" s="307"/>
      <c r="F35" s="32"/>
      <c r="G35" s="18" t="s">
        <v>33</v>
      </c>
      <c r="H35" s="18" t="s">
        <v>33</v>
      </c>
      <c r="I35" s="18" t="s">
        <v>33</v>
      </c>
      <c r="J35" s="307"/>
      <c r="K35" s="310"/>
      <c r="L35" s="313"/>
      <c r="M35" s="243">
        <v>74500</v>
      </c>
      <c r="N35" s="44" t="s">
        <v>69</v>
      </c>
      <c r="O35" s="207">
        <v>6500</v>
      </c>
    </row>
    <row r="36" spans="1:15" s="30" customFormat="1" ht="38.25" customHeight="1">
      <c r="A36" s="398"/>
      <c r="B36" s="512"/>
      <c r="C36" s="237" t="s">
        <v>283</v>
      </c>
      <c r="D36" s="241"/>
      <c r="E36" s="307"/>
      <c r="F36" s="32"/>
      <c r="G36" s="18" t="s">
        <v>33</v>
      </c>
      <c r="H36" s="18" t="s">
        <v>33</v>
      </c>
      <c r="I36" s="18" t="s">
        <v>33</v>
      </c>
      <c r="J36" s="307"/>
      <c r="K36" s="310"/>
      <c r="L36" s="313"/>
      <c r="M36" s="243">
        <v>74500</v>
      </c>
      <c r="N36" s="44" t="s">
        <v>71</v>
      </c>
      <c r="O36" s="207">
        <v>8000</v>
      </c>
    </row>
    <row r="37" spans="1:15" s="17" customFormat="1" ht="53.25" customHeight="1">
      <c r="A37" s="514" t="s">
        <v>99</v>
      </c>
      <c r="B37" s="249" t="s">
        <v>100</v>
      </c>
      <c r="C37" s="238" t="s">
        <v>284</v>
      </c>
      <c r="D37" s="270"/>
      <c r="E37" s="307"/>
      <c r="F37" s="32"/>
      <c r="G37" s="18" t="s">
        <v>33</v>
      </c>
      <c r="H37" s="18"/>
      <c r="I37" s="18"/>
      <c r="J37" s="307"/>
      <c r="K37" s="310"/>
      <c r="L37" s="313"/>
      <c r="M37" s="271">
        <v>75100</v>
      </c>
      <c r="N37" s="272" t="s">
        <v>290</v>
      </c>
      <c r="O37" s="275"/>
    </row>
    <row r="38" spans="1:15" s="17" customFormat="1" ht="56.25" customHeight="1">
      <c r="A38" s="515"/>
      <c r="B38" s="344" t="s">
        <v>103</v>
      </c>
      <c r="C38" s="499"/>
      <c r="D38" s="268"/>
      <c r="E38" s="506"/>
      <c r="F38" s="70"/>
      <c r="G38" s="23"/>
      <c r="H38" s="23"/>
      <c r="I38" s="23"/>
      <c r="J38" s="506"/>
      <c r="K38" s="347"/>
      <c r="L38" s="335"/>
      <c r="M38" s="50"/>
      <c r="N38" s="44"/>
      <c r="O38" s="269"/>
    </row>
    <row r="39" spans="1:15" s="17" customFormat="1" ht="54.75" customHeight="1">
      <c r="A39" s="250" t="s">
        <v>106</v>
      </c>
      <c r="B39" s="512"/>
      <c r="C39" s="500"/>
      <c r="D39" s="33"/>
      <c r="E39" s="307"/>
      <c r="F39" s="32"/>
      <c r="G39" s="18"/>
      <c r="H39" s="18"/>
      <c r="I39" s="18"/>
      <c r="J39" s="307"/>
      <c r="K39" s="310"/>
      <c r="L39" s="313"/>
      <c r="M39" s="50"/>
      <c r="N39" s="44"/>
      <c r="O39" s="49"/>
    </row>
    <row r="40" spans="1:15" s="17" customFormat="1" ht="66.75" customHeight="1" thickBot="1">
      <c r="B40" s="266" t="s">
        <v>109</v>
      </c>
      <c r="C40" s="501"/>
      <c r="D40" s="41"/>
      <c r="E40" s="308"/>
      <c r="F40" s="39"/>
      <c r="G40" s="27"/>
      <c r="H40" s="27"/>
      <c r="I40" s="27"/>
      <c r="J40" s="308"/>
      <c r="K40" s="311"/>
      <c r="L40" s="314"/>
      <c r="M40" s="276"/>
      <c r="N40" s="48"/>
      <c r="O40" s="83"/>
    </row>
    <row r="41" spans="1:15" s="17" customFormat="1" ht="90">
      <c r="A41" s="290" t="s">
        <v>119</v>
      </c>
      <c r="B41" s="292" t="s">
        <v>261</v>
      </c>
      <c r="C41" s="277" t="s">
        <v>248</v>
      </c>
      <c r="D41" s="273" t="s">
        <v>258</v>
      </c>
      <c r="E41" s="388" t="s">
        <v>123</v>
      </c>
      <c r="F41" s="31" t="s">
        <v>33</v>
      </c>
      <c r="G41" s="16" t="s">
        <v>33</v>
      </c>
      <c r="H41" s="16"/>
      <c r="I41" s="16"/>
      <c r="J41" s="502" t="s">
        <v>93</v>
      </c>
      <c r="K41" s="309">
        <v>30000</v>
      </c>
      <c r="L41" s="312">
        <v>10480</v>
      </c>
      <c r="M41" s="56">
        <v>71300</v>
      </c>
      <c r="N41" s="43" t="s">
        <v>285</v>
      </c>
      <c r="O41" s="82">
        <f>40000+3000</f>
        <v>43000</v>
      </c>
    </row>
    <row r="42" spans="1:15" s="17" customFormat="1" ht="47.25" customHeight="1">
      <c r="A42" s="291"/>
      <c r="B42" s="292"/>
      <c r="C42" s="278" t="s">
        <v>249</v>
      </c>
      <c r="D42" s="33" t="s">
        <v>259</v>
      </c>
      <c r="E42" s="330"/>
      <c r="F42" s="32" t="s">
        <v>33</v>
      </c>
      <c r="G42" s="18" t="s">
        <v>33</v>
      </c>
      <c r="H42" s="18"/>
      <c r="I42" s="18"/>
      <c r="J42" s="333"/>
      <c r="K42" s="310"/>
      <c r="L42" s="313"/>
      <c r="M42" s="243">
        <v>75700</v>
      </c>
      <c r="N42" s="44" t="s">
        <v>40</v>
      </c>
      <c r="O42" s="49">
        <v>20000</v>
      </c>
    </row>
    <row r="43" spans="1:15" s="17" customFormat="1" ht="74.25" customHeight="1">
      <c r="A43" s="291"/>
      <c r="B43" s="293"/>
      <c r="C43" s="278" t="s">
        <v>250</v>
      </c>
      <c r="D43" s="235">
        <v>35000</v>
      </c>
      <c r="E43" s="330"/>
      <c r="F43" s="32" t="s">
        <v>33</v>
      </c>
      <c r="G43" s="18" t="s">
        <v>33</v>
      </c>
      <c r="H43" s="18"/>
      <c r="I43" s="18"/>
      <c r="J43" s="333"/>
      <c r="K43" s="310"/>
      <c r="L43" s="313"/>
      <c r="M43" s="243">
        <v>74200</v>
      </c>
      <c r="N43" s="44" t="s">
        <v>269</v>
      </c>
      <c r="O43" s="49">
        <v>20000</v>
      </c>
    </row>
    <row r="44" spans="1:15" s="17" customFormat="1" ht="71.25" customHeight="1">
      <c r="A44" s="291"/>
      <c r="B44" s="337" t="s">
        <v>127</v>
      </c>
      <c r="C44" s="278" t="s">
        <v>251</v>
      </c>
      <c r="D44" s="234">
        <v>50000</v>
      </c>
      <c r="E44" s="330"/>
      <c r="F44" s="32"/>
      <c r="G44" s="18" t="s">
        <v>33</v>
      </c>
      <c r="H44" s="18" t="s">
        <v>33</v>
      </c>
      <c r="I44" s="18" t="s">
        <v>33</v>
      </c>
      <c r="J44" s="333"/>
      <c r="K44" s="310"/>
      <c r="L44" s="313"/>
      <c r="M44" s="243">
        <v>72400</v>
      </c>
      <c r="N44" s="44" t="s">
        <v>271</v>
      </c>
      <c r="O44" s="49">
        <v>50000</v>
      </c>
    </row>
    <row r="45" spans="1:15" s="17" customFormat="1" ht="54" customHeight="1">
      <c r="A45" s="291"/>
      <c r="B45" s="337"/>
      <c r="C45" s="278" t="s">
        <v>257</v>
      </c>
      <c r="D45" s="244">
        <v>50000</v>
      </c>
      <c r="E45" s="330"/>
      <c r="F45" s="32"/>
      <c r="G45" s="18" t="s">
        <v>33</v>
      </c>
      <c r="H45" s="18" t="s">
        <v>33</v>
      </c>
      <c r="I45" s="18" t="s">
        <v>33</v>
      </c>
      <c r="J45" s="333"/>
      <c r="K45" s="310"/>
      <c r="L45" s="313"/>
      <c r="M45" s="271">
        <v>72100</v>
      </c>
      <c r="N45" s="272" t="s">
        <v>286</v>
      </c>
      <c r="O45" s="281">
        <v>30000</v>
      </c>
    </row>
    <row r="46" spans="1:15" s="17" customFormat="1" ht="66.599999999999994" customHeight="1">
      <c r="A46" s="291"/>
      <c r="B46" s="338"/>
      <c r="C46" s="278" t="s">
        <v>254</v>
      </c>
      <c r="D46" s="34" t="s">
        <v>252</v>
      </c>
      <c r="E46" s="507" t="s">
        <v>132</v>
      </c>
      <c r="F46" s="70"/>
      <c r="G46" s="23" t="s">
        <v>33</v>
      </c>
      <c r="H46" s="23" t="s">
        <v>33</v>
      </c>
      <c r="I46" s="23" t="s">
        <v>33</v>
      </c>
      <c r="J46" s="506" t="s">
        <v>133</v>
      </c>
      <c r="K46" s="347">
        <v>30000</v>
      </c>
      <c r="L46" s="335">
        <v>10480</v>
      </c>
      <c r="M46" s="243">
        <v>71300</v>
      </c>
      <c r="N46" s="44" t="s">
        <v>35</v>
      </c>
      <c r="O46" s="49">
        <v>15000</v>
      </c>
    </row>
    <row r="47" spans="1:15" s="17" customFormat="1" ht="60.75">
      <c r="A47" s="291"/>
      <c r="B47" s="503" t="s">
        <v>134</v>
      </c>
      <c r="C47" s="279" t="s">
        <v>253</v>
      </c>
      <c r="D47" s="34"/>
      <c r="E47" s="507"/>
      <c r="F47" s="70"/>
      <c r="G47" s="23"/>
      <c r="H47" s="23"/>
      <c r="I47" s="23"/>
      <c r="J47" s="506"/>
      <c r="K47" s="347"/>
      <c r="L47" s="335"/>
      <c r="M47" s="243">
        <v>71600</v>
      </c>
      <c r="N47" s="44" t="s">
        <v>162</v>
      </c>
      <c r="O47" s="49">
        <v>20000</v>
      </c>
    </row>
    <row r="48" spans="1:15" s="17" customFormat="1" ht="45" customHeight="1">
      <c r="A48" s="291"/>
      <c r="B48" s="504"/>
      <c r="C48" s="279" t="s">
        <v>256</v>
      </c>
      <c r="D48" s="33" t="s">
        <v>266</v>
      </c>
      <c r="E48" s="341"/>
      <c r="F48" s="32"/>
      <c r="G48" s="18" t="s">
        <v>33</v>
      </c>
      <c r="H48" s="18" t="s">
        <v>33</v>
      </c>
      <c r="I48" s="18" t="s">
        <v>33</v>
      </c>
      <c r="J48" s="307"/>
      <c r="K48" s="310"/>
      <c r="L48" s="313"/>
      <c r="M48" s="51">
        <v>71600</v>
      </c>
      <c r="N48" s="24" t="s">
        <v>222</v>
      </c>
      <c r="O48" s="49">
        <v>150000</v>
      </c>
    </row>
    <row r="49" spans="1:15" s="17" customFormat="1" ht="57" customHeight="1" thickBot="1">
      <c r="A49" s="192"/>
      <c r="B49" s="505"/>
      <c r="C49" s="280"/>
      <c r="D49" s="236" t="s">
        <v>255</v>
      </c>
      <c r="E49" s="342"/>
      <c r="F49" s="39"/>
      <c r="G49" s="27"/>
      <c r="H49" s="27"/>
      <c r="I49" s="27" t="s">
        <v>33</v>
      </c>
      <c r="J49" s="308"/>
      <c r="K49" s="311"/>
      <c r="L49" s="314"/>
      <c r="M49" s="57">
        <v>75700</v>
      </c>
      <c r="N49" s="48" t="s">
        <v>40</v>
      </c>
      <c r="O49" s="83">
        <v>20000</v>
      </c>
    </row>
    <row r="50" spans="1:15" s="17" customFormat="1">
      <c r="A50" s="294"/>
      <c r="B50" s="295"/>
      <c r="C50" s="296" t="s">
        <v>151</v>
      </c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16">
        <f>SUM(O32:O49)</f>
        <v>465500</v>
      </c>
    </row>
    <row r="51" spans="1:15" s="17" customFormat="1">
      <c r="A51" s="321"/>
      <c r="B51" s="322"/>
      <c r="C51" s="323" t="s">
        <v>210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53"/>
      <c r="O51" s="217">
        <f>+O50*0.08</f>
        <v>37240</v>
      </c>
    </row>
    <row r="52" spans="1:15" s="17" customFormat="1" ht="16.5" thickBot="1">
      <c r="A52" s="324"/>
      <c r="B52" s="325"/>
      <c r="C52" s="326" t="s">
        <v>234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54"/>
      <c r="O52" s="218">
        <f>+O50+O51</f>
        <v>502740</v>
      </c>
    </row>
    <row r="53" spans="1:15" s="17" customFormat="1" ht="16.5" thickBot="1">
      <c r="A53" s="494"/>
      <c r="B53" s="495"/>
      <c r="C53" s="496" t="s">
        <v>287</v>
      </c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8"/>
      <c r="O53" s="219">
        <f>+O31+O52</f>
        <v>1136700</v>
      </c>
    </row>
    <row r="54" spans="1:15" s="17" customFormat="1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30" customFormat="1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182"/>
    </row>
    <row r="56" spans="1:15" s="30" customFormat="1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182"/>
    </row>
    <row r="57" spans="1:15" s="30" customFormat="1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62">
    <mergeCell ref="A1:O1"/>
    <mergeCell ref="A3:O3"/>
    <mergeCell ref="A10:A12"/>
    <mergeCell ref="B10:B12"/>
    <mergeCell ref="C10:C12"/>
    <mergeCell ref="E10:E12"/>
    <mergeCell ref="J10:J12"/>
    <mergeCell ref="K10:O11"/>
    <mergeCell ref="E5:M5"/>
    <mergeCell ref="F11:I11"/>
    <mergeCell ref="A35:A36"/>
    <mergeCell ref="A37:A38"/>
    <mergeCell ref="B38:B39"/>
    <mergeCell ref="L13:L17"/>
    <mergeCell ref="J22:J28"/>
    <mergeCell ref="K22:K28"/>
    <mergeCell ref="L22:L28"/>
    <mergeCell ref="L18:L21"/>
    <mergeCell ref="E13:E17"/>
    <mergeCell ref="J13:J17"/>
    <mergeCell ref="K13:K17"/>
    <mergeCell ref="E18:E21"/>
    <mergeCell ref="J18:J21"/>
    <mergeCell ref="K18:K21"/>
    <mergeCell ref="J46:J49"/>
    <mergeCell ref="K46:K49"/>
    <mergeCell ref="L46:L49"/>
    <mergeCell ref="A29:B29"/>
    <mergeCell ref="C29:N29"/>
    <mergeCell ref="A32:A34"/>
    <mergeCell ref="B32:B34"/>
    <mergeCell ref="E32:E37"/>
    <mergeCell ref="J32:J37"/>
    <mergeCell ref="A30:B30"/>
    <mergeCell ref="C30:N30"/>
    <mergeCell ref="A31:B31"/>
    <mergeCell ref="C31:N31"/>
    <mergeCell ref="K32:K37"/>
    <mergeCell ref="L32:L37"/>
    <mergeCell ref="B35:B36"/>
    <mergeCell ref="C38:C40"/>
    <mergeCell ref="A41:A48"/>
    <mergeCell ref="B41:B43"/>
    <mergeCell ref="A50:B50"/>
    <mergeCell ref="C50:N50"/>
    <mergeCell ref="E41:E45"/>
    <mergeCell ref="J41:J45"/>
    <mergeCell ref="B47:B49"/>
    <mergeCell ref="J38:J40"/>
    <mergeCell ref="K38:K40"/>
    <mergeCell ref="L38:L40"/>
    <mergeCell ref="E38:E40"/>
    <mergeCell ref="K41:K45"/>
    <mergeCell ref="L41:L45"/>
    <mergeCell ref="B44:B46"/>
    <mergeCell ref="E46:E49"/>
    <mergeCell ref="A53:B53"/>
    <mergeCell ref="C53:N53"/>
    <mergeCell ref="A51:B51"/>
    <mergeCell ref="C51:N51"/>
    <mergeCell ref="A52:B52"/>
    <mergeCell ref="C52:N52"/>
  </mergeCells>
  <pageMargins left="0.25" right="0.25" top="0.75" bottom="0.75" header="0.3" footer="0.3"/>
  <pageSetup paperSize="14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26" sqref="A26"/>
    </sheetView>
  </sheetViews>
  <sheetFormatPr defaultRowHeight="15"/>
  <cols>
    <col min="1" max="1" width="17" style="611" customWidth="1"/>
    <col min="2" max="3" width="13.42578125" bestFit="1" customWidth="1"/>
    <col min="4" max="4" width="14.28515625" bestFit="1" customWidth="1"/>
    <col min="5" max="5" width="12.28515625" customWidth="1"/>
    <col min="6" max="6" width="18.7109375" customWidth="1"/>
    <col min="7" max="7" width="1.85546875" customWidth="1"/>
    <col min="8" max="8" width="12.28515625" customWidth="1"/>
    <col min="9" max="9" width="14" customWidth="1"/>
    <col min="10" max="12" width="15.28515625" bestFit="1" customWidth="1"/>
    <col min="13" max="13" width="15.42578125" customWidth="1"/>
  </cols>
  <sheetData>
    <row r="1" spans="1:13" ht="15.75" thickBot="1">
      <c r="A1" s="612" t="s">
        <v>293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1:13" ht="22.5" customHeight="1">
      <c r="B2" s="584" t="s">
        <v>294</v>
      </c>
      <c r="C2" s="585"/>
      <c r="D2" s="585"/>
      <c r="E2" s="586" t="s">
        <v>295</v>
      </c>
      <c r="F2" s="587" t="s">
        <v>302</v>
      </c>
      <c r="G2" s="575"/>
      <c r="H2" s="565" t="s">
        <v>296</v>
      </c>
      <c r="I2" s="566" t="s">
        <v>297</v>
      </c>
      <c r="J2" s="566" t="s">
        <v>298</v>
      </c>
      <c r="K2" s="567" t="s">
        <v>299</v>
      </c>
      <c r="L2" s="568" t="s">
        <v>300</v>
      </c>
    </row>
    <row r="3" spans="1:13">
      <c r="A3" s="611">
        <v>90391</v>
      </c>
      <c r="B3" s="588">
        <v>2014</v>
      </c>
      <c r="C3" s="569">
        <v>2015</v>
      </c>
      <c r="D3" s="569" t="s">
        <v>197</v>
      </c>
      <c r="E3" s="570">
        <v>2014</v>
      </c>
      <c r="F3" s="589"/>
      <c r="G3" s="576"/>
      <c r="H3" s="571"/>
      <c r="I3" s="572"/>
      <c r="J3" s="572"/>
      <c r="K3" s="573"/>
      <c r="L3" s="574"/>
    </row>
    <row r="4" spans="1:13">
      <c r="A4" s="611">
        <v>1.1000000000000001</v>
      </c>
      <c r="B4" s="590">
        <v>71637</v>
      </c>
      <c r="C4" s="524">
        <v>96360</v>
      </c>
      <c r="D4" s="607">
        <f>+B4+C4</f>
        <v>167997</v>
      </c>
      <c r="E4" s="527">
        <v>2193.46</v>
      </c>
      <c r="F4" s="591">
        <v>408196</v>
      </c>
      <c r="G4" s="577"/>
      <c r="H4" s="542">
        <v>2193.46</v>
      </c>
      <c r="I4" s="541">
        <v>391196</v>
      </c>
      <c r="J4" s="541">
        <v>270000</v>
      </c>
      <c r="K4" s="541">
        <v>97806.54</v>
      </c>
      <c r="L4" s="543">
        <f>+H4+I4+J4+K4</f>
        <v>761196</v>
      </c>
      <c r="M4" s="526"/>
    </row>
    <row r="5" spans="1:13">
      <c r="A5" s="611">
        <v>1.2</v>
      </c>
      <c r="B5" s="592">
        <v>71637</v>
      </c>
      <c r="C5" s="528">
        <v>96360</v>
      </c>
      <c r="D5" s="608">
        <f t="shared" ref="D5:D9" si="0">+B5+C5</f>
        <v>167997</v>
      </c>
      <c r="E5" s="529"/>
      <c r="F5" s="593">
        <v>1040</v>
      </c>
      <c r="G5" s="578"/>
      <c r="H5" s="545"/>
      <c r="I5" s="544">
        <v>1040</v>
      </c>
      <c r="J5" s="544">
        <v>317000</v>
      </c>
      <c r="K5" s="544">
        <v>30000</v>
      </c>
      <c r="L5" s="546">
        <f t="shared" ref="L5:L22" si="1">+H5+I5+J5+K5</f>
        <v>348040</v>
      </c>
      <c r="M5" s="526"/>
    </row>
    <row r="6" spans="1:13">
      <c r="B6" s="594">
        <f t="shared" ref="B6:E6" si="2">SUM(B4:B5)</f>
        <v>143274</v>
      </c>
      <c r="C6" s="533">
        <f t="shared" si="2"/>
        <v>192720</v>
      </c>
      <c r="D6" s="530">
        <f t="shared" si="2"/>
        <v>335994</v>
      </c>
      <c r="E6" s="530">
        <f t="shared" si="2"/>
        <v>2193.46</v>
      </c>
      <c r="F6" s="595">
        <f>+F4+F5</f>
        <v>409236</v>
      </c>
      <c r="G6" s="579"/>
      <c r="H6" s="548">
        <f t="shared" ref="H6" si="3">SUM(H4:H5)</f>
        <v>2193.46</v>
      </c>
      <c r="I6" s="547">
        <f>+I4+I5</f>
        <v>392236</v>
      </c>
      <c r="J6" s="547">
        <f t="shared" ref="J6:K6" si="4">+J4+J5</f>
        <v>587000</v>
      </c>
      <c r="K6" s="547">
        <f t="shared" si="4"/>
        <v>127806.54</v>
      </c>
      <c r="L6" s="549">
        <f t="shared" si="1"/>
        <v>1109236</v>
      </c>
      <c r="M6" s="526"/>
    </row>
    <row r="7" spans="1:13">
      <c r="A7" s="611">
        <v>90392</v>
      </c>
      <c r="B7" s="590"/>
      <c r="C7" s="524"/>
      <c r="D7" s="527">
        <f t="shared" si="0"/>
        <v>0</v>
      </c>
      <c r="E7" s="531"/>
      <c r="F7" s="596"/>
      <c r="G7" s="580"/>
      <c r="H7" s="539"/>
      <c r="I7" s="538"/>
      <c r="J7" s="538"/>
      <c r="K7" s="538"/>
      <c r="L7" s="540"/>
      <c r="M7" s="526"/>
    </row>
    <row r="8" spans="1:13">
      <c r="A8" s="611">
        <v>2.1</v>
      </c>
      <c r="B8" s="590">
        <v>61640</v>
      </c>
      <c r="C8" s="524">
        <v>184892</v>
      </c>
      <c r="D8" s="527">
        <f t="shared" si="0"/>
        <v>246532</v>
      </c>
      <c r="E8" s="527">
        <v>2619.33</v>
      </c>
      <c r="F8" s="591">
        <v>128343.89</v>
      </c>
      <c r="G8" s="577"/>
      <c r="H8" s="542">
        <v>2619.33</v>
      </c>
      <c r="I8" s="541">
        <v>182009.21</v>
      </c>
      <c r="J8" s="541">
        <v>97500</v>
      </c>
      <c r="K8" s="541">
        <v>97380.67</v>
      </c>
      <c r="L8" s="543">
        <f t="shared" si="1"/>
        <v>379509.20999999996</v>
      </c>
      <c r="M8" s="526"/>
    </row>
    <row r="9" spans="1:13">
      <c r="A9" s="611">
        <v>2.2000000000000002</v>
      </c>
      <c r="B9" s="592">
        <v>61640</v>
      </c>
      <c r="C9" s="528">
        <v>90892</v>
      </c>
      <c r="D9" s="608">
        <f t="shared" si="0"/>
        <v>152532</v>
      </c>
      <c r="E9" s="529"/>
      <c r="F9" s="593">
        <v>192665.32</v>
      </c>
      <c r="G9" s="578"/>
      <c r="H9" s="545"/>
      <c r="I9" s="544">
        <v>246000</v>
      </c>
      <c r="J9" s="544">
        <v>368000</v>
      </c>
      <c r="K9" s="544">
        <v>32282.57</v>
      </c>
      <c r="L9" s="546">
        <f t="shared" si="1"/>
        <v>646282.56999999995</v>
      </c>
      <c r="M9" s="526"/>
    </row>
    <row r="10" spans="1:13">
      <c r="B10" s="597">
        <f t="shared" ref="B10:F10" si="5">SUM(B8:B9)</f>
        <v>123280</v>
      </c>
      <c r="C10" s="525">
        <f t="shared" si="5"/>
        <v>275784</v>
      </c>
      <c r="D10" s="532">
        <f t="shared" si="5"/>
        <v>399064</v>
      </c>
      <c r="E10" s="532">
        <f t="shared" si="5"/>
        <v>2619.33</v>
      </c>
      <c r="F10" s="595">
        <f t="shared" si="5"/>
        <v>321009.21000000002</v>
      </c>
      <c r="G10" s="579"/>
      <c r="H10" s="548">
        <f t="shared" ref="H10" si="6">SUM(H8:H9)</f>
        <v>2619.33</v>
      </c>
      <c r="I10" s="547">
        <f>SUM(I8:I9)</f>
        <v>428009.20999999996</v>
      </c>
      <c r="J10" s="547">
        <f t="shared" ref="J10:K10" si="7">SUM(J8:J9)</f>
        <v>465500</v>
      </c>
      <c r="K10" s="547">
        <f t="shared" si="7"/>
        <v>129663.23999999999</v>
      </c>
      <c r="L10" s="549">
        <f t="shared" si="1"/>
        <v>1025791.78</v>
      </c>
      <c r="M10" s="526"/>
    </row>
    <row r="11" spans="1:13" ht="15.75" thickBot="1">
      <c r="B11" s="598"/>
      <c r="C11" s="523"/>
      <c r="D11" s="531"/>
      <c r="E11" s="531"/>
      <c r="F11" s="596"/>
      <c r="G11" s="580"/>
      <c r="H11" s="539"/>
      <c r="I11" s="538"/>
      <c r="J11" s="538"/>
      <c r="K11" s="538"/>
      <c r="L11" s="540"/>
      <c r="M11" s="526"/>
    </row>
    <row r="12" spans="1:13" ht="15.75" thickBot="1">
      <c r="B12" s="602">
        <f t="shared" ref="B12:E12" si="8">+B6+B10</f>
        <v>266554</v>
      </c>
      <c r="C12" s="603">
        <f t="shared" si="8"/>
        <v>468504</v>
      </c>
      <c r="D12" s="604">
        <f t="shared" si="8"/>
        <v>735058</v>
      </c>
      <c r="E12" s="604">
        <f t="shared" si="8"/>
        <v>4812.79</v>
      </c>
      <c r="F12" s="605">
        <f>+(F6+F10)</f>
        <v>730245.21</v>
      </c>
      <c r="G12" s="563"/>
      <c r="H12" s="550">
        <f>+H6+H10</f>
        <v>4812.79</v>
      </c>
      <c r="I12" s="551">
        <f>+I6+I10</f>
        <v>820245.21</v>
      </c>
      <c r="J12" s="551">
        <f>+J6+J10</f>
        <v>1052500</v>
      </c>
      <c r="K12" s="552">
        <f>+K6+K10</f>
        <v>257469.77999999997</v>
      </c>
      <c r="L12" s="553">
        <f>+H12+I12+J12+K12</f>
        <v>2135027.7799999998</v>
      </c>
      <c r="M12" s="526"/>
    </row>
    <row r="13" spans="1:13">
      <c r="A13" s="612" t="s">
        <v>301</v>
      </c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3"/>
      <c r="M13" s="526"/>
    </row>
    <row r="14" spans="1:13">
      <c r="A14" s="611">
        <v>1.1000000000000001</v>
      </c>
      <c r="B14" s="590">
        <f>+B4*0.08</f>
        <v>5730.96</v>
      </c>
      <c r="C14" s="524">
        <f>+C4*0.08</f>
        <v>7708.8</v>
      </c>
      <c r="D14" s="609">
        <f>+B14+C14</f>
        <v>13439.76</v>
      </c>
      <c r="E14" s="534">
        <f>+E4*0.08</f>
        <v>175.4768</v>
      </c>
      <c r="F14" s="599">
        <f>+F4*0.08</f>
        <v>32655.68</v>
      </c>
      <c r="G14" s="581"/>
      <c r="H14" s="555">
        <f>+H4*0.08</f>
        <v>175.4768</v>
      </c>
      <c r="I14" s="554">
        <f>+I4*0.08</f>
        <v>31295.68</v>
      </c>
      <c r="J14" s="554">
        <f>+J4*0.08</f>
        <v>21600</v>
      </c>
      <c r="K14" s="554">
        <f>+K4*0.08</f>
        <v>7824.5231999999996</v>
      </c>
      <c r="L14" s="556">
        <f t="shared" si="1"/>
        <v>60895.679999999993</v>
      </c>
      <c r="M14" s="526"/>
    </row>
    <row r="15" spans="1:13">
      <c r="A15" s="611">
        <v>1.2</v>
      </c>
      <c r="B15" s="592">
        <f>+B5*0.08</f>
        <v>5730.96</v>
      </c>
      <c r="C15" s="528">
        <f>+C5*0.08</f>
        <v>7708.8</v>
      </c>
      <c r="D15" s="610">
        <f>+B15+C15</f>
        <v>13439.76</v>
      </c>
      <c r="E15" s="535">
        <f>+E5*0.08</f>
        <v>0</v>
      </c>
      <c r="F15" s="600">
        <f>+F5*0.08</f>
        <v>83.2</v>
      </c>
      <c r="G15" s="582"/>
      <c r="H15" s="558">
        <f>+H5*0.08</f>
        <v>0</v>
      </c>
      <c r="I15" s="557">
        <f>+I5*0.08</f>
        <v>83.2</v>
      </c>
      <c r="J15" s="557">
        <f>+J5*0.08</f>
        <v>25360</v>
      </c>
      <c r="K15" s="557">
        <f>+K5*0.08</f>
        <v>2400</v>
      </c>
      <c r="L15" s="559">
        <f t="shared" si="1"/>
        <v>27843.200000000001</v>
      </c>
      <c r="M15" s="526"/>
    </row>
    <row r="16" spans="1:13">
      <c r="B16" s="594">
        <f>SUM(B14:B15)</f>
        <v>11461.92</v>
      </c>
      <c r="C16" s="533">
        <f>SUM(C14:C15)</f>
        <v>15417.6</v>
      </c>
      <c r="D16" s="530">
        <f>SUM(D14:D15)</f>
        <v>26879.52</v>
      </c>
      <c r="E16" s="536">
        <f t="shared" ref="E16" si="9">SUM(E14:E15)</f>
        <v>175.4768</v>
      </c>
      <c r="F16" s="601">
        <f>SUM(F14:F15)</f>
        <v>32738.880000000001</v>
      </c>
      <c r="G16" s="583"/>
      <c r="H16" s="561">
        <f t="shared" ref="H16:K16" si="10">SUM(H14:H15)</f>
        <v>175.4768</v>
      </c>
      <c r="I16" s="560">
        <f t="shared" si="10"/>
        <v>31378.880000000001</v>
      </c>
      <c r="J16" s="560">
        <f t="shared" si="10"/>
        <v>46960</v>
      </c>
      <c r="K16" s="560">
        <f t="shared" si="10"/>
        <v>10224.5232</v>
      </c>
      <c r="L16" s="562">
        <f t="shared" si="1"/>
        <v>88738.880000000005</v>
      </c>
      <c r="M16" s="526"/>
    </row>
    <row r="17" spans="1:13">
      <c r="B17" s="590"/>
      <c r="C17" s="524"/>
      <c r="D17" s="609"/>
      <c r="E17" s="534"/>
      <c r="F17" s="596"/>
      <c r="G17" s="580"/>
      <c r="H17" s="539"/>
      <c r="I17" s="538"/>
      <c r="J17" s="538"/>
      <c r="K17" s="538"/>
      <c r="L17" s="540"/>
      <c r="M17" s="526"/>
    </row>
    <row r="18" spans="1:13">
      <c r="A18" s="611">
        <v>2.1</v>
      </c>
      <c r="B18" s="590">
        <f>+B8*0.08</f>
        <v>4931.2</v>
      </c>
      <c r="C18" s="524">
        <f>+C8*0.08</f>
        <v>14791.36</v>
      </c>
      <c r="D18" s="609">
        <f>+B18+C18</f>
        <v>19722.560000000001</v>
      </c>
      <c r="E18" s="534">
        <f>+E8*0.08</f>
        <v>209.54640000000001</v>
      </c>
      <c r="F18" s="599">
        <f>+F8*0.08</f>
        <v>10267.511200000001</v>
      </c>
      <c r="G18" s="581"/>
      <c r="H18" s="555">
        <f>+H8*0.08</f>
        <v>209.54640000000001</v>
      </c>
      <c r="I18" s="554">
        <f>+I8*0.08</f>
        <v>14560.736799999999</v>
      </c>
      <c r="J18" s="554">
        <f>+J8*0.08</f>
        <v>7800</v>
      </c>
      <c r="K18" s="554">
        <f>+K8*0.08</f>
        <v>7790.4535999999998</v>
      </c>
      <c r="L18" s="556">
        <f t="shared" si="1"/>
        <v>30360.736799999999</v>
      </c>
      <c r="M18" s="526"/>
    </row>
    <row r="19" spans="1:13">
      <c r="A19" s="611">
        <v>2.2000000000000002</v>
      </c>
      <c r="B19" s="592">
        <f>+B9*0.08</f>
        <v>4931.2</v>
      </c>
      <c r="C19" s="528">
        <f>+C9*0.08</f>
        <v>7271.3600000000006</v>
      </c>
      <c r="D19" s="610">
        <f>+B19+C19</f>
        <v>12202.560000000001</v>
      </c>
      <c r="E19" s="535">
        <f>+E9*0.08</f>
        <v>0</v>
      </c>
      <c r="F19" s="600">
        <f>+F9*0.08</f>
        <v>15413.225600000002</v>
      </c>
      <c r="G19" s="582"/>
      <c r="H19" s="558">
        <f>+H9*0.08</f>
        <v>0</v>
      </c>
      <c r="I19" s="557">
        <f>+I9*0.08</f>
        <v>19680</v>
      </c>
      <c r="J19" s="557">
        <f>+J9*0.08</f>
        <v>29440</v>
      </c>
      <c r="K19" s="557">
        <f>+K9*0.08</f>
        <v>2582.6055999999999</v>
      </c>
      <c r="L19" s="559">
        <f t="shared" si="1"/>
        <v>51702.605600000003</v>
      </c>
      <c r="M19" s="526"/>
    </row>
    <row r="20" spans="1:13" ht="15.75" thickBot="1">
      <c r="B20" s="597">
        <f>SUM(B18:B19)</f>
        <v>9862.4</v>
      </c>
      <c r="C20" s="525">
        <f>SUM(C18:C19)</f>
        <v>22062.720000000001</v>
      </c>
      <c r="D20" s="532">
        <f>SUM(D18:D19)</f>
        <v>31925.120000000003</v>
      </c>
      <c r="E20" s="537">
        <f t="shared" ref="E20" si="11">SUM(E18:E19)</f>
        <v>209.54640000000001</v>
      </c>
      <c r="F20" s="601">
        <f>SUM(F18:F19)</f>
        <v>25680.736800000002</v>
      </c>
      <c r="G20" s="583"/>
      <c r="H20" s="561">
        <f t="shared" ref="H20:K20" si="12">SUM(H18:H19)</f>
        <v>209.54640000000001</v>
      </c>
      <c r="I20" s="560">
        <f t="shared" si="12"/>
        <v>34240.736799999999</v>
      </c>
      <c r="J20" s="560">
        <f t="shared" si="12"/>
        <v>37240</v>
      </c>
      <c r="K20" s="560">
        <f t="shared" si="12"/>
        <v>10373.0592</v>
      </c>
      <c r="L20" s="562">
        <f t="shared" si="1"/>
        <v>82063.342400000009</v>
      </c>
      <c r="M20" s="526"/>
    </row>
    <row r="21" spans="1:13" ht="15.75" thickBot="1">
      <c r="B21" s="602">
        <f>+B16+B20</f>
        <v>21324.32</v>
      </c>
      <c r="C21" s="603">
        <f>+C16+C20</f>
        <v>37480.32</v>
      </c>
      <c r="D21" s="604">
        <f>+D16+D20</f>
        <v>58804.639999999999</v>
      </c>
      <c r="E21" s="606">
        <f>+E16+E20</f>
        <v>385.02319999999997</v>
      </c>
      <c r="F21" s="605">
        <f>+F16+F20</f>
        <v>58419.616800000003</v>
      </c>
      <c r="G21" s="564"/>
      <c r="H21" s="550">
        <f>+H16+H20</f>
        <v>385.02319999999997</v>
      </c>
      <c r="I21" s="551">
        <f>+I16+I20</f>
        <v>65619.616800000003</v>
      </c>
      <c r="J21" s="551">
        <f t="shared" ref="J21:L21" si="13">+J16+J20</f>
        <v>84200</v>
      </c>
      <c r="K21" s="552">
        <f t="shared" si="13"/>
        <v>20597.582399999999</v>
      </c>
      <c r="L21" s="553">
        <f t="shared" si="1"/>
        <v>170802.22240000003</v>
      </c>
      <c r="M21" s="526"/>
    </row>
    <row r="22" spans="1:13" ht="30.75" thickBot="1">
      <c r="A22" s="622" t="s">
        <v>303</v>
      </c>
      <c r="B22" s="614">
        <f>+B12+B21</f>
        <v>287878.32</v>
      </c>
      <c r="C22" s="615">
        <f>+C12+C21</f>
        <v>505984.32</v>
      </c>
      <c r="D22" s="616">
        <f>+D12+D21</f>
        <v>793862.64</v>
      </c>
      <c r="E22" s="617">
        <f>+E12+E21</f>
        <v>5197.8131999999996</v>
      </c>
      <c r="F22" s="618">
        <f>+F12+F21</f>
        <v>788664.82679999992</v>
      </c>
      <c r="G22" s="619"/>
      <c r="H22" s="620">
        <f>+H12+H21</f>
        <v>5197.8131999999996</v>
      </c>
      <c r="I22" s="617">
        <f>+I12+I21</f>
        <v>885864.82679999992</v>
      </c>
      <c r="J22" s="617">
        <f>+J12+J21</f>
        <v>1136700</v>
      </c>
      <c r="K22" s="616">
        <f>+K12+K21</f>
        <v>278067.36239999998</v>
      </c>
      <c r="L22" s="621">
        <f t="shared" si="1"/>
        <v>2305830.0023999996</v>
      </c>
      <c r="M22" s="526"/>
    </row>
  </sheetData>
  <mergeCells count="8">
    <mergeCell ref="J2:J3"/>
    <mergeCell ref="K2:K3"/>
    <mergeCell ref="L2:L3"/>
    <mergeCell ref="A13:L13"/>
    <mergeCell ref="A1:L1"/>
    <mergeCell ref="B2:D2"/>
    <mergeCell ref="H2:H3"/>
    <mergeCell ref="I2:I3"/>
  </mergeCells>
  <pageMargins left="0.7" right="0.7" top="0.75" bottom="0.75" header="0.3" footer="0.3"/>
  <pageSetup orientation="portrait" r:id="rId1"/>
  <ignoredErrors>
    <ignoredError sqref="B6:C6 E6" formulaRange="1"/>
    <ignoredError sqref="D6" formula="1" formulaRange="1"/>
    <ignoredError sqref="D14:D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2015-10-20T14:00:00+00:00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1124</Value>
      <Value>1107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00080822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R46</TermName>
          <TermId xmlns="http://schemas.microsoft.com/office/infopath/2007/PartnerControls">f08bccf9-e591-4230-9335-f907f33903f5</TermId>
        </TermInfo>
      </Terms>
    </gc6531b704974d528487414686b72f6f>
    <_dlc_DocId xmlns="f1161f5b-24a3-4c2d-bc81-44cb9325e8ee">ATLASPDC-4-41307</_dlc_DocId>
    <_dlc_DocIdUrl xmlns="f1161f5b-24a3-4c2d-bc81-44cb9325e8ee">
      <Url>https://info.undp.org/docs/pdc/_layouts/DocIdRedir.aspx?ID=ATLASPDC-4-41307</Url>
      <Description>ATLASPDC-4-41307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11B52206-BB71-4CE6-9787-74D5FC438B0B}"/>
</file>

<file path=customXml/itemProps2.xml><?xml version="1.0" encoding="utf-8"?>
<ds:datastoreItem xmlns:ds="http://schemas.openxmlformats.org/officeDocument/2006/customXml" ds:itemID="{66C98175-4E5E-424D-829E-C3512AE45BD0}"/>
</file>

<file path=customXml/itemProps3.xml><?xml version="1.0" encoding="utf-8"?>
<ds:datastoreItem xmlns:ds="http://schemas.openxmlformats.org/officeDocument/2006/customXml" ds:itemID="{5ABD507A-6C29-41F8-BA95-E491CB7AB433}"/>
</file>

<file path=customXml/itemProps4.xml><?xml version="1.0" encoding="utf-8"?>
<ds:datastoreItem xmlns:ds="http://schemas.openxmlformats.org/officeDocument/2006/customXml" ds:itemID="{C4969653-22FC-4FAF-B36A-ECE0630747F1}"/>
</file>

<file path=customXml/itemProps5.xml><?xml version="1.0" encoding="utf-8"?>
<ds:datastoreItem xmlns:ds="http://schemas.openxmlformats.org/officeDocument/2006/customXml" ds:itemID="{61D14BF2-B374-44F5-B5B8-110D6D182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POA 2015</vt:lpstr>
      <vt:lpstr>BUDGET 2015</vt:lpstr>
      <vt:lpstr>POA 2016</vt:lpstr>
      <vt:lpstr>Resumen de Fondos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90391-90392 POAs 2015-2016 InfoSegura 08sep15 output Guatemala</dc:title>
  <dc:subject/>
  <dc:creator>Delia Liset Jacinto Saucedo</dc:creator>
  <cp:lastModifiedBy>Delia Liset Jacinto Saucedo</cp:lastModifiedBy>
  <cp:lastPrinted>2015-08-26T16:52:22Z</cp:lastPrinted>
  <dcterms:created xsi:type="dcterms:W3CDTF">2015-06-16T19:52:16Z</dcterms:created>
  <dcterms:modified xsi:type="dcterms:W3CDTF">2015-09-08T22:01:45Z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235;#Other|31c9cb5b-e3a5-4ce8-95bd-eda20410466c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1124;#R46|f08bccf9-e591-4230-9335-f907f33903f5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1107;#Other|10be685e-4bef-4aec-b905-4df3748c0781</vt:lpwstr>
  </property>
  <property fmtid="{D5CDD505-2E9C-101B-9397-08002B2CF9AE}" pid="17" name="_dlc_DocIdItemGuid">
    <vt:lpwstr>b9353082-3be0-4459-a44f-df4eabf674c1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